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66"/>
  <workbookPr defaultThemeVersion="166925"/>
  <mc:AlternateContent xmlns:mc="http://schemas.openxmlformats.org/markup-compatibility/2006">
    <mc:Choice Requires="x15">
      <x15ac:absPath xmlns:x15ac="http://schemas.microsoft.com/office/spreadsheetml/2010/11/ac" url="C:\Users\fduca\OneDrive\Documents\formation\"/>
    </mc:Choice>
  </mc:AlternateContent>
  <bookViews>
    <workbookView xWindow="0" yWindow="0" windowWidth="16380" windowHeight="8190" tabRatio="966" activeTab="2"/>
  </bookViews>
  <sheets>
    <sheet name="Contexte de l'enseignement" sheetId="1" r:id="rId1"/>
    <sheet name="Notice" sheetId="2" r:id="rId2"/>
    <sheet name="Programme" sheetId="3" r:id="rId3"/>
    <sheet name="Problématiques_compétences" sheetId="4" r:id="rId4"/>
    <sheet name="Progression_Cycle4" sheetId="5" r:id="rId5"/>
    <sheet name="Générateur de séquences" sheetId="6" r:id="rId6"/>
    <sheet name="P1_1" sheetId="7" r:id="rId7"/>
    <sheet name="P1_3" sheetId="8" r:id="rId8"/>
    <sheet name="P1_7" sheetId="9" r:id="rId9"/>
    <sheet name="P1_8" sheetId="10" r:id="rId10"/>
    <sheet name="P1_9" sheetId="11" r:id="rId11"/>
    <sheet name="P1_10" sheetId="12" r:id="rId12"/>
    <sheet name="P2_1" sheetId="13" r:id="rId13"/>
    <sheet name="P2_2" sheetId="14" r:id="rId14"/>
    <sheet name="P2_3" sheetId="15" r:id="rId15"/>
    <sheet name="P2_4" sheetId="16" r:id="rId16"/>
    <sheet name="P3_3" sheetId="17" r:id="rId17"/>
    <sheet name="P3_5" sheetId="18" r:id="rId18"/>
    <sheet name="P4_3" sheetId="19" r:id="rId19"/>
    <sheet name="P4_5" sheetId="20" r:id="rId20"/>
    <sheet name="P5_2" sheetId="21" r:id="rId21"/>
    <sheet name="P5_4" sheetId="22" r:id="rId22"/>
    <sheet name="P5_7" sheetId="23" r:id="rId23"/>
    <sheet name="P6_4" sheetId="24" r:id="rId24"/>
    <sheet name="P6_5" sheetId="25" r:id="rId25"/>
    <sheet name="P7_1" sheetId="26" r:id="rId26"/>
    <sheet name="P7_2" sheetId="27" r:id="rId27"/>
    <sheet name="P7_3" sheetId="28" r:id="rId28"/>
    <sheet name="P7_4" sheetId="29" r:id="rId29"/>
    <sheet name="P7_5" sheetId="30" r:id="rId30"/>
    <sheet name="P7_6" sheetId="31" r:id="rId31"/>
    <sheet name="P7_7" sheetId="32" r:id="rId32"/>
    <sheet name="P7_8" sheetId="33" r:id="rId33"/>
    <sheet name="P7_9" sheetId="34" r:id="rId34"/>
    <sheet name="P7_10" sheetId="35" r:id="rId35"/>
    <sheet name="P7_11" sheetId="36" r:id="rId36"/>
    <sheet name="P7_12" sheetId="37" r:id="rId37"/>
    <sheet name="P8_3" sheetId="38" r:id="rId38"/>
    <sheet name="P8_4" sheetId="39" r:id="rId39"/>
    <sheet name="P8_5" sheetId="40" r:id="rId40"/>
    <sheet name="P9_1" sheetId="41" r:id="rId41"/>
    <sheet name="P9_1_1" sheetId="42" r:id="rId42"/>
    <sheet name="P9_1_2" sheetId="43" r:id="rId43"/>
    <sheet name="P9_4" sheetId="44" r:id="rId44"/>
    <sheet name="P9_4_1" sheetId="45" r:id="rId45"/>
    <sheet name="P9_4_2" sheetId="46" r:id="rId46"/>
    <sheet name="P9_4_3" sheetId="47" r:id="rId47"/>
    <sheet name="P9_5" sheetId="48" r:id="rId48"/>
    <sheet name="P9_6" sheetId="49" r:id="rId49"/>
    <sheet name="P11_1" sheetId="50" r:id="rId50"/>
    <sheet name="P11_4" sheetId="51" r:id="rId51"/>
    <sheet name="P11_5" sheetId="52" r:id="rId52"/>
  </sheets>
  <definedNames>
    <definedName name="_xlnm.Print_Area" localSheetId="36">P7_12!$A$1:$Y$11</definedName>
    <definedName name="_xlnm.Print_Area" localSheetId="2">Programme!$A$1:$R$94</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R8" i="37" l="1"/>
  <c r="N2" i="6"/>
  <c r="B2" i="6"/>
  <c r="AL47" i="5"/>
  <c r="AK47" i="5"/>
  <c r="AJ47" i="5"/>
  <c r="AI47" i="5"/>
  <c r="AH47" i="5"/>
  <c r="AG47" i="5"/>
  <c r="AF47" i="5"/>
  <c r="AE47" i="5"/>
  <c r="AD47" i="5"/>
  <c r="AC47" i="5"/>
  <c r="AB47" i="5"/>
  <c r="AA47" i="5"/>
  <c r="Z47" i="5"/>
  <c r="Y47" i="5"/>
  <c r="X47" i="5"/>
  <c r="W47" i="5"/>
  <c r="V47" i="5"/>
  <c r="U47" i="5"/>
  <c r="T47" i="5"/>
  <c r="S47" i="5"/>
  <c r="R47" i="5"/>
  <c r="Q47" i="5"/>
  <c r="P47" i="5"/>
  <c r="O47" i="5"/>
  <c r="N47" i="5"/>
  <c r="M47" i="5"/>
  <c r="L47" i="5"/>
  <c r="K47" i="5"/>
  <c r="J47" i="5"/>
  <c r="H47" i="5" s="1"/>
  <c r="I47" i="5"/>
  <c r="AL46" i="5"/>
  <c r="AK46" i="5"/>
  <c r="AJ46" i="5"/>
  <c r="AI46" i="5"/>
  <c r="AH46" i="5"/>
  <c r="AG46" i="5"/>
  <c r="AF46" i="5"/>
  <c r="AE46" i="5"/>
  <c r="AD46" i="5"/>
  <c r="AC46" i="5"/>
  <c r="AB46" i="5"/>
  <c r="AA46" i="5"/>
  <c r="Z46" i="5"/>
  <c r="Y46" i="5"/>
  <c r="X46" i="5"/>
  <c r="W46" i="5"/>
  <c r="V46" i="5"/>
  <c r="U46" i="5"/>
  <c r="T46" i="5"/>
  <c r="S46" i="5"/>
  <c r="R46" i="5"/>
  <c r="Q46" i="5"/>
  <c r="P46" i="5"/>
  <c r="O46" i="5"/>
  <c r="N46" i="5"/>
  <c r="M46" i="5"/>
  <c r="L46" i="5"/>
  <c r="K46" i="5"/>
  <c r="J46" i="5"/>
  <c r="I46" i="5"/>
  <c r="H46" i="5" s="1"/>
  <c r="AL45" i="5"/>
  <c r="AK45" i="5"/>
  <c r="AJ45" i="5"/>
  <c r="AI45" i="5"/>
  <c r="AH45" i="5"/>
  <c r="AG45" i="5"/>
  <c r="AF45" i="5"/>
  <c r="AE45" i="5"/>
  <c r="AD45" i="5"/>
  <c r="AC45" i="5"/>
  <c r="AB45" i="5"/>
  <c r="AA45" i="5"/>
  <c r="Z45" i="5"/>
  <c r="Y45" i="5"/>
  <c r="X45" i="5"/>
  <c r="W45" i="5"/>
  <c r="V45" i="5"/>
  <c r="U45" i="5"/>
  <c r="T45" i="5"/>
  <c r="S45" i="5"/>
  <c r="R45" i="5"/>
  <c r="Q45" i="5"/>
  <c r="P45" i="5"/>
  <c r="O45" i="5"/>
  <c r="N45" i="5"/>
  <c r="M45" i="5"/>
  <c r="L45" i="5"/>
  <c r="K45" i="5"/>
  <c r="J45" i="5"/>
  <c r="I45" i="5"/>
  <c r="H45" i="5"/>
  <c r="AL44" i="5"/>
  <c r="AK44" i="5"/>
  <c r="AJ44" i="5"/>
  <c r="AI44" i="5"/>
  <c r="AH44" i="5"/>
  <c r="AG44" i="5"/>
  <c r="AF44" i="5"/>
  <c r="AE44" i="5"/>
  <c r="AD44" i="5"/>
  <c r="AC44" i="5"/>
  <c r="AB44" i="5"/>
  <c r="AA44" i="5"/>
  <c r="Z44" i="5"/>
  <c r="Y44" i="5"/>
  <c r="X44" i="5"/>
  <c r="W44" i="5"/>
  <c r="V44" i="5"/>
  <c r="U44" i="5"/>
  <c r="T44" i="5"/>
  <c r="S44" i="5"/>
  <c r="R44" i="5"/>
  <c r="Q44" i="5"/>
  <c r="P44" i="5"/>
  <c r="O44" i="5"/>
  <c r="N44" i="5"/>
  <c r="M44" i="5"/>
  <c r="L44" i="5"/>
  <c r="K44" i="5"/>
  <c r="J44" i="5"/>
  <c r="I44" i="5"/>
  <c r="H44" i="5" s="1"/>
  <c r="AL43" i="5"/>
  <c r="AK43" i="5"/>
  <c r="AJ43" i="5"/>
  <c r="AI43" i="5"/>
  <c r="AH43" i="5"/>
  <c r="AG43" i="5"/>
  <c r="AF43" i="5"/>
  <c r="AE43" i="5"/>
  <c r="AD43" i="5"/>
  <c r="AC43" i="5"/>
  <c r="AB43" i="5"/>
  <c r="AA43" i="5"/>
  <c r="Z43" i="5"/>
  <c r="Y43" i="5"/>
  <c r="X43" i="5"/>
  <c r="W43" i="5"/>
  <c r="V43" i="5"/>
  <c r="U43" i="5"/>
  <c r="T43" i="5"/>
  <c r="S43" i="5"/>
  <c r="R43" i="5"/>
  <c r="Q43" i="5"/>
  <c r="P43" i="5"/>
  <c r="O43" i="5"/>
  <c r="N43" i="5"/>
  <c r="M43" i="5"/>
  <c r="L43" i="5"/>
  <c r="K43" i="5"/>
  <c r="J43" i="5"/>
  <c r="H43" i="5" s="1"/>
  <c r="I43" i="5"/>
  <c r="AL42" i="5"/>
  <c r="AK42" i="5"/>
  <c r="AJ42" i="5"/>
  <c r="AI42" i="5"/>
  <c r="AH42" i="5"/>
  <c r="AG42" i="5"/>
  <c r="AF42" i="5"/>
  <c r="AE42" i="5"/>
  <c r="AD42" i="5"/>
  <c r="AC42" i="5"/>
  <c r="AB42" i="5"/>
  <c r="AA42" i="5"/>
  <c r="Z42" i="5"/>
  <c r="Y42" i="5"/>
  <c r="X42" i="5"/>
  <c r="W42" i="5"/>
  <c r="V42" i="5"/>
  <c r="U42" i="5"/>
  <c r="T42" i="5"/>
  <c r="S42" i="5"/>
  <c r="R42" i="5"/>
  <c r="Q42" i="5"/>
  <c r="P42" i="5"/>
  <c r="O42" i="5"/>
  <c r="N42" i="5"/>
  <c r="M42" i="5"/>
  <c r="L42" i="5"/>
  <c r="K42" i="5"/>
  <c r="J42" i="5"/>
  <c r="I42" i="5"/>
  <c r="H42" i="5" s="1"/>
  <c r="AL40" i="5"/>
  <c r="AK40" i="5"/>
  <c r="AJ40" i="5"/>
  <c r="AI40" i="5"/>
  <c r="AH40" i="5"/>
  <c r="AG40" i="5"/>
  <c r="AF40" i="5"/>
  <c r="AE40" i="5"/>
  <c r="AD40" i="5"/>
  <c r="AC40" i="5"/>
  <c r="AB40" i="5"/>
  <c r="AA40" i="5"/>
  <c r="Z40" i="5"/>
  <c r="Y40" i="5"/>
  <c r="X40" i="5"/>
  <c r="W40" i="5"/>
  <c r="V40" i="5"/>
  <c r="U40" i="5"/>
  <c r="T40" i="5"/>
  <c r="S40" i="5"/>
  <c r="R40" i="5"/>
  <c r="Q40" i="5"/>
  <c r="P40" i="5"/>
  <c r="O40" i="5"/>
  <c r="N40" i="5"/>
  <c r="M40" i="5"/>
  <c r="L40" i="5"/>
  <c r="K40" i="5"/>
  <c r="J40" i="5"/>
  <c r="I40" i="5"/>
  <c r="H40" i="5" s="1"/>
  <c r="AL39" i="5"/>
  <c r="AK39" i="5"/>
  <c r="AJ39" i="5"/>
  <c r="AI39" i="5"/>
  <c r="AH39" i="5"/>
  <c r="AG39" i="5"/>
  <c r="AF39" i="5"/>
  <c r="AE39" i="5"/>
  <c r="AD39" i="5"/>
  <c r="AC39" i="5"/>
  <c r="AB39" i="5"/>
  <c r="AA39" i="5"/>
  <c r="Z39" i="5"/>
  <c r="Y39" i="5"/>
  <c r="X39" i="5"/>
  <c r="W39" i="5"/>
  <c r="V39" i="5"/>
  <c r="U39" i="5"/>
  <c r="T39" i="5"/>
  <c r="S39" i="5"/>
  <c r="R39" i="5"/>
  <c r="Q39" i="5"/>
  <c r="P39" i="5"/>
  <c r="O39" i="5"/>
  <c r="N39" i="5"/>
  <c r="M39" i="5"/>
  <c r="L39" i="5"/>
  <c r="K39" i="5"/>
  <c r="J39" i="5"/>
  <c r="I39" i="5"/>
  <c r="H39" i="5"/>
  <c r="AL37" i="5"/>
  <c r="AK37" i="5"/>
  <c r="AJ37" i="5"/>
  <c r="AI37" i="5"/>
  <c r="AH37" i="5"/>
  <c r="AG37" i="5"/>
  <c r="AF37" i="5"/>
  <c r="AE37" i="5"/>
  <c r="AD37" i="5"/>
  <c r="AC37" i="5"/>
  <c r="AB37" i="5"/>
  <c r="AA37" i="5"/>
  <c r="Z37" i="5"/>
  <c r="Y37" i="5"/>
  <c r="X37" i="5"/>
  <c r="W37" i="5"/>
  <c r="V37" i="5"/>
  <c r="U37" i="5"/>
  <c r="T37" i="5"/>
  <c r="S37" i="5"/>
  <c r="R37" i="5"/>
  <c r="Q37" i="5"/>
  <c r="P37" i="5"/>
  <c r="O37" i="5"/>
  <c r="N37" i="5"/>
  <c r="M37" i="5"/>
  <c r="L37" i="5"/>
  <c r="K37" i="5"/>
  <c r="J37" i="5"/>
  <c r="H37" i="5" s="1"/>
  <c r="I37" i="5"/>
  <c r="AL36" i="5"/>
  <c r="AK36" i="5"/>
  <c r="AJ36" i="5"/>
  <c r="AI36" i="5"/>
  <c r="AH36" i="5"/>
  <c r="AG36" i="5"/>
  <c r="AF36" i="5"/>
  <c r="AE36" i="5"/>
  <c r="AD36" i="5"/>
  <c r="AC36" i="5"/>
  <c r="AB36" i="5"/>
  <c r="AA36" i="5"/>
  <c r="Z36" i="5"/>
  <c r="Y36" i="5"/>
  <c r="X36" i="5"/>
  <c r="W36" i="5"/>
  <c r="V36" i="5"/>
  <c r="U36" i="5"/>
  <c r="T36" i="5"/>
  <c r="S36" i="5"/>
  <c r="R36" i="5"/>
  <c r="Q36" i="5"/>
  <c r="P36" i="5"/>
  <c r="O36" i="5"/>
  <c r="N36" i="5"/>
  <c r="M36" i="5"/>
  <c r="L36" i="5"/>
  <c r="K36" i="5"/>
  <c r="J36" i="5"/>
  <c r="I36" i="5"/>
  <c r="H36" i="5" s="1"/>
  <c r="AL35" i="5"/>
  <c r="AK35" i="5"/>
  <c r="AJ35" i="5"/>
  <c r="AI35" i="5"/>
  <c r="AH35" i="5"/>
  <c r="AG35" i="5"/>
  <c r="AF35" i="5"/>
  <c r="AE35" i="5"/>
  <c r="AD35" i="5"/>
  <c r="AC35" i="5"/>
  <c r="AB35" i="5"/>
  <c r="AA35" i="5"/>
  <c r="Z35" i="5"/>
  <c r="Y35" i="5"/>
  <c r="X35" i="5"/>
  <c r="W35" i="5"/>
  <c r="V35" i="5"/>
  <c r="U35" i="5"/>
  <c r="T35" i="5"/>
  <c r="S35" i="5"/>
  <c r="R35" i="5"/>
  <c r="Q35" i="5"/>
  <c r="P35" i="5"/>
  <c r="O35" i="5"/>
  <c r="N35" i="5"/>
  <c r="M35" i="5"/>
  <c r="L35" i="5"/>
  <c r="K35" i="5"/>
  <c r="J35" i="5"/>
  <c r="I35" i="5"/>
  <c r="H35" i="5" s="1"/>
  <c r="AL33" i="5"/>
  <c r="AK33" i="5"/>
  <c r="AJ33" i="5"/>
  <c r="AI33" i="5"/>
  <c r="AH33" i="5"/>
  <c r="AG33" i="5"/>
  <c r="AF33" i="5"/>
  <c r="AE33" i="5"/>
  <c r="AD33" i="5"/>
  <c r="AC33" i="5"/>
  <c r="AB33" i="5"/>
  <c r="AA33" i="5"/>
  <c r="Z33" i="5"/>
  <c r="Y33" i="5"/>
  <c r="X33" i="5"/>
  <c r="W33" i="5"/>
  <c r="V33" i="5"/>
  <c r="U33" i="5"/>
  <c r="T33" i="5"/>
  <c r="S33" i="5"/>
  <c r="R33" i="5"/>
  <c r="Q33" i="5"/>
  <c r="P33" i="5"/>
  <c r="O33" i="5"/>
  <c r="N33" i="5"/>
  <c r="M33" i="5"/>
  <c r="L33" i="5"/>
  <c r="K33" i="5"/>
  <c r="J33" i="5"/>
  <c r="I33" i="5"/>
  <c r="H33" i="5"/>
  <c r="AL32" i="5"/>
  <c r="AK32" i="5"/>
  <c r="AJ32" i="5"/>
  <c r="AI32" i="5"/>
  <c r="AH32" i="5"/>
  <c r="AG32" i="5"/>
  <c r="AF32" i="5"/>
  <c r="AE32" i="5"/>
  <c r="AD32" i="5"/>
  <c r="AC32" i="5"/>
  <c r="AB32" i="5"/>
  <c r="AA32" i="5"/>
  <c r="Z32" i="5"/>
  <c r="Y32" i="5"/>
  <c r="X32" i="5"/>
  <c r="W32" i="5"/>
  <c r="V32" i="5"/>
  <c r="U32" i="5"/>
  <c r="T32" i="5"/>
  <c r="S32" i="5"/>
  <c r="R32" i="5"/>
  <c r="Q32" i="5"/>
  <c r="P32" i="5"/>
  <c r="O32" i="5"/>
  <c r="N32" i="5"/>
  <c r="M32" i="5"/>
  <c r="L32" i="5"/>
  <c r="K32" i="5"/>
  <c r="J32" i="5"/>
  <c r="H32" i="5" s="1"/>
  <c r="I32" i="5"/>
  <c r="AL31" i="5"/>
  <c r="AK31" i="5"/>
  <c r="AJ31" i="5"/>
  <c r="AI31" i="5"/>
  <c r="AH31" i="5"/>
  <c r="AG31" i="5"/>
  <c r="AF31" i="5"/>
  <c r="AE31" i="5"/>
  <c r="AD31" i="5"/>
  <c r="AC31" i="5"/>
  <c r="AB31" i="5"/>
  <c r="AA31" i="5"/>
  <c r="Z31" i="5"/>
  <c r="Y31" i="5"/>
  <c r="X31" i="5"/>
  <c r="W31" i="5"/>
  <c r="V31" i="5"/>
  <c r="U31" i="5"/>
  <c r="T31" i="5"/>
  <c r="S31" i="5"/>
  <c r="R31" i="5"/>
  <c r="Q31" i="5"/>
  <c r="P31" i="5"/>
  <c r="O31" i="5"/>
  <c r="N31" i="5"/>
  <c r="M31" i="5"/>
  <c r="L31" i="5"/>
  <c r="K31" i="5"/>
  <c r="J31" i="5"/>
  <c r="I31" i="5"/>
  <c r="H31" i="5" s="1"/>
  <c r="AL30" i="5"/>
  <c r="AK30" i="5"/>
  <c r="AJ30" i="5"/>
  <c r="AI30" i="5"/>
  <c r="AH30" i="5"/>
  <c r="AG30" i="5"/>
  <c r="AF30" i="5"/>
  <c r="AE30" i="5"/>
  <c r="AD30" i="5"/>
  <c r="AC30" i="5"/>
  <c r="AB30" i="5"/>
  <c r="AA30" i="5"/>
  <c r="Z30" i="5"/>
  <c r="Y30" i="5"/>
  <c r="X30" i="5"/>
  <c r="W30" i="5"/>
  <c r="V30" i="5"/>
  <c r="U30" i="5"/>
  <c r="T30" i="5"/>
  <c r="S30" i="5"/>
  <c r="R30" i="5"/>
  <c r="Q30" i="5"/>
  <c r="P30" i="5"/>
  <c r="O30" i="5"/>
  <c r="N30" i="5"/>
  <c r="M30" i="5"/>
  <c r="L30" i="5"/>
  <c r="K30" i="5"/>
  <c r="J30" i="5"/>
  <c r="I30" i="5"/>
  <c r="H30" i="5" s="1"/>
  <c r="AL29" i="5"/>
  <c r="AK29" i="5"/>
  <c r="AJ29" i="5"/>
  <c r="AI29" i="5"/>
  <c r="AH29" i="5"/>
  <c r="AG29" i="5"/>
  <c r="AF29" i="5"/>
  <c r="AE29" i="5"/>
  <c r="AD29" i="5"/>
  <c r="AC29" i="5"/>
  <c r="AB29" i="5"/>
  <c r="AA29" i="5"/>
  <c r="Z29" i="5"/>
  <c r="Y29" i="5"/>
  <c r="X29" i="5"/>
  <c r="W29" i="5"/>
  <c r="V29" i="5"/>
  <c r="U29" i="5"/>
  <c r="T29" i="5"/>
  <c r="S29" i="5"/>
  <c r="R29" i="5"/>
  <c r="Q29" i="5"/>
  <c r="P29" i="5"/>
  <c r="O29" i="5"/>
  <c r="N29" i="5"/>
  <c r="M29" i="5"/>
  <c r="L29" i="5"/>
  <c r="K29" i="5"/>
  <c r="J29" i="5"/>
  <c r="I29" i="5"/>
  <c r="H29" i="5"/>
  <c r="AL27" i="5"/>
  <c r="AK27" i="5"/>
  <c r="AJ27" i="5"/>
  <c r="AI27" i="5"/>
  <c r="AH27" i="5"/>
  <c r="AG27" i="5"/>
  <c r="AF27" i="5"/>
  <c r="AE27" i="5"/>
  <c r="AD27" i="5"/>
  <c r="AC27" i="5"/>
  <c r="AB27" i="5"/>
  <c r="AA27" i="5"/>
  <c r="Z27" i="5"/>
  <c r="Y27" i="5"/>
  <c r="X27" i="5"/>
  <c r="W27" i="5"/>
  <c r="V27" i="5"/>
  <c r="U27" i="5"/>
  <c r="T27" i="5"/>
  <c r="S27" i="5"/>
  <c r="R27" i="5"/>
  <c r="Q27" i="5"/>
  <c r="P27" i="5"/>
  <c r="O27" i="5"/>
  <c r="N27" i="5"/>
  <c r="M27" i="5"/>
  <c r="L27" i="5"/>
  <c r="K27" i="5"/>
  <c r="J27" i="5"/>
  <c r="H27" i="5" s="1"/>
  <c r="I27" i="5"/>
  <c r="AL26" i="5"/>
  <c r="AK26" i="5"/>
  <c r="AJ26" i="5"/>
  <c r="AI26" i="5"/>
  <c r="AH26" i="5"/>
  <c r="AG26" i="5"/>
  <c r="AF26" i="5"/>
  <c r="AE26" i="5"/>
  <c r="AD26" i="5"/>
  <c r="AC26" i="5"/>
  <c r="AB26" i="5"/>
  <c r="AA26" i="5"/>
  <c r="Z26" i="5"/>
  <c r="Y26" i="5"/>
  <c r="X26" i="5"/>
  <c r="W26" i="5"/>
  <c r="V26" i="5"/>
  <c r="U26" i="5"/>
  <c r="T26" i="5"/>
  <c r="S26" i="5"/>
  <c r="R26" i="5"/>
  <c r="Q26" i="5"/>
  <c r="P26" i="5"/>
  <c r="O26" i="5"/>
  <c r="N26" i="5"/>
  <c r="M26" i="5"/>
  <c r="L26" i="5"/>
  <c r="K26" i="5"/>
  <c r="J26" i="5"/>
  <c r="I26" i="5"/>
  <c r="H26" i="5" s="1"/>
  <c r="AL24" i="5"/>
  <c r="AK24" i="5"/>
  <c r="AJ24" i="5"/>
  <c r="AI24" i="5"/>
  <c r="AH24" i="5"/>
  <c r="AG24" i="5"/>
  <c r="AF24" i="5"/>
  <c r="AE24" i="5"/>
  <c r="AD24" i="5"/>
  <c r="AC24" i="5"/>
  <c r="AB24" i="5"/>
  <c r="AA24" i="5"/>
  <c r="Z24" i="5"/>
  <c r="Y24" i="5"/>
  <c r="X24" i="5"/>
  <c r="W24" i="5"/>
  <c r="V24" i="5"/>
  <c r="U24" i="5"/>
  <c r="T24" i="5"/>
  <c r="S24" i="5"/>
  <c r="R24" i="5"/>
  <c r="Q24" i="5"/>
  <c r="P24" i="5"/>
  <c r="O24" i="5"/>
  <c r="N24" i="5"/>
  <c r="M24" i="5"/>
  <c r="L24" i="5"/>
  <c r="K24" i="5"/>
  <c r="J24" i="5"/>
  <c r="I24" i="5"/>
  <c r="H24" i="5" s="1"/>
  <c r="AL23" i="5"/>
  <c r="AK23" i="5"/>
  <c r="AJ23" i="5"/>
  <c r="AI23" i="5"/>
  <c r="AH23" i="5"/>
  <c r="AG23" i="5"/>
  <c r="AF23" i="5"/>
  <c r="AE23" i="5"/>
  <c r="AD23" i="5"/>
  <c r="AC23" i="5"/>
  <c r="AB23" i="5"/>
  <c r="AA23" i="5"/>
  <c r="Z23" i="5"/>
  <c r="Y23" i="5"/>
  <c r="X23" i="5"/>
  <c r="W23" i="5"/>
  <c r="V23" i="5"/>
  <c r="U23" i="5"/>
  <c r="T23" i="5"/>
  <c r="S23" i="5"/>
  <c r="R23" i="5"/>
  <c r="Q23" i="5"/>
  <c r="P23" i="5"/>
  <c r="O23" i="5"/>
  <c r="N23" i="5"/>
  <c r="M23" i="5"/>
  <c r="L23" i="5"/>
  <c r="K23" i="5"/>
  <c r="J23" i="5"/>
  <c r="I23" i="5"/>
  <c r="H23" i="5"/>
  <c r="AL22" i="5"/>
  <c r="AK22" i="5"/>
  <c r="AJ22" i="5"/>
  <c r="AI22" i="5"/>
  <c r="AH22" i="5"/>
  <c r="AG22" i="5"/>
  <c r="AF22" i="5"/>
  <c r="AE22" i="5"/>
  <c r="AD22" i="5"/>
  <c r="AC22" i="5"/>
  <c r="AB22" i="5"/>
  <c r="AA22" i="5"/>
  <c r="Z22" i="5"/>
  <c r="Y22" i="5"/>
  <c r="X22" i="5"/>
  <c r="W22" i="5"/>
  <c r="V22" i="5"/>
  <c r="U22" i="5"/>
  <c r="T22" i="5"/>
  <c r="S22" i="5"/>
  <c r="R22" i="5"/>
  <c r="Q22" i="5"/>
  <c r="P22" i="5"/>
  <c r="O22" i="5"/>
  <c r="N22" i="5"/>
  <c r="M22" i="5"/>
  <c r="L22" i="5"/>
  <c r="K22" i="5"/>
  <c r="J22" i="5"/>
  <c r="H22" i="5" s="1"/>
  <c r="I22" i="5"/>
  <c r="AL20" i="5"/>
  <c r="AK20" i="5"/>
  <c r="AJ20" i="5"/>
  <c r="AI20" i="5"/>
  <c r="AH20" i="5"/>
  <c r="AG20" i="5"/>
  <c r="AF20" i="5"/>
  <c r="AE20" i="5"/>
  <c r="AD20" i="5"/>
  <c r="AC20" i="5"/>
  <c r="AB20" i="5"/>
  <c r="AA20" i="5"/>
  <c r="Z20" i="5"/>
  <c r="Y20" i="5"/>
  <c r="X20" i="5"/>
  <c r="W20" i="5"/>
  <c r="V20" i="5"/>
  <c r="U20" i="5"/>
  <c r="T20" i="5"/>
  <c r="S20" i="5"/>
  <c r="R20" i="5"/>
  <c r="Q20" i="5"/>
  <c r="P20" i="5"/>
  <c r="O20" i="5"/>
  <c r="N20" i="5"/>
  <c r="M20" i="5"/>
  <c r="L20" i="5"/>
  <c r="K20" i="5"/>
  <c r="J20" i="5"/>
  <c r="I20" i="5"/>
  <c r="H20" i="5" s="1"/>
  <c r="AL19" i="5"/>
  <c r="AK19" i="5"/>
  <c r="AJ19" i="5"/>
  <c r="AI19" i="5"/>
  <c r="AH19" i="5"/>
  <c r="AG19" i="5"/>
  <c r="AF19" i="5"/>
  <c r="AE19" i="5"/>
  <c r="AD19" i="5"/>
  <c r="AC19" i="5"/>
  <c r="AB19" i="5"/>
  <c r="AA19" i="5"/>
  <c r="Z19" i="5"/>
  <c r="Y19" i="5"/>
  <c r="X19" i="5"/>
  <c r="W19" i="5"/>
  <c r="V19" i="5"/>
  <c r="U19" i="5"/>
  <c r="T19" i="5"/>
  <c r="S19" i="5"/>
  <c r="R19" i="5"/>
  <c r="Q19" i="5"/>
  <c r="P19" i="5"/>
  <c r="O19" i="5"/>
  <c r="N19" i="5"/>
  <c r="M19" i="5"/>
  <c r="L19" i="5"/>
  <c r="K19" i="5"/>
  <c r="J19" i="5"/>
  <c r="I19" i="5"/>
  <c r="H19" i="5" s="1"/>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I18" i="5"/>
  <c r="H18" i="5"/>
  <c r="AL17" i="5"/>
  <c r="AK17" i="5"/>
  <c r="AJ17" i="5"/>
  <c r="AI17" i="5"/>
  <c r="AH17" i="5"/>
  <c r="AG17" i="5"/>
  <c r="AF17" i="5"/>
  <c r="AE17" i="5"/>
  <c r="AD17" i="5"/>
  <c r="AC17" i="5"/>
  <c r="AB17" i="5"/>
  <c r="AA17" i="5"/>
  <c r="Z17" i="5"/>
  <c r="Y17" i="5"/>
  <c r="X17" i="5"/>
  <c r="W17" i="5"/>
  <c r="V17" i="5"/>
  <c r="U17" i="5"/>
  <c r="T17" i="5"/>
  <c r="S17" i="5"/>
  <c r="R17" i="5"/>
  <c r="Q17" i="5"/>
  <c r="P17" i="5"/>
  <c r="O17" i="5"/>
  <c r="N17" i="5"/>
  <c r="M17" i="5"/>
  <c r="L17" i="5"/>
  <c r="K17" i="5"/>
  <c r="J17" i="5"/>
  <c r="H17" i="5" s="1"/>
  <c r="I17"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J16" i="5"/>
  <c r="I16" i="5"/>
  <c r="H16" i="5" s="1"/>
  <c r="AL15" i="5"/>
  <c r="AK15" i="5"/>
  <c r="AJ15" i="5"/>
  <c r="AI15" i="5"/>
  <c r="AH15" i="5"/>
  <c r="AG15" i="5"/>
  <c r="AF15" i="5"/>
  <c r="AE15" i="5"/>
  <c r="AD15" i="5"/>
  <c r="AC15" i="5"/>
  <c r="AB15" i="5"/>
  <c r="AA15" i="5"/>
  <c r="Z15" i="5"/>
  <c r="Y15" i="5"/>
  <c r="X15" i="5"/>
  <c r="W15" i="5"/>
  <c r="V15" i="5"/>
  <c r="U15" i="5"/>
  <c r="T15" i="5"/>
  <c r="S15" i="5"/>
  <c r="R15" i="5"/>
  <c r="Q15" i="5"/>
  <c r="P15" i="5"/>
  <c r="O15" i="5"/>
  <c r="N15" i="5"/>
  <c r="M15" i="5"/>
  <c r="L15" i="5"/>
  <c r="K15" i="5"/>
  <c r="J15" i="5"/>
  <c r="I15" i="5"/>
  <c r="H15" i="5" s="1"/>
  <c r="AL14" i="5"/>
  <c r="AK14" i="5"/>
  <c r="AJ14" i="5"/>
  <c r="AI14" i="5"/>
  <c r="AH14" i="5"/>
  <c r="AG14" i="5"/>
  <c r="AF14" i="5"/>
  <c r="AE14" i="5"/>
  <c r="AD14" i="5"/>
  <c r="AC14" i="5"/>
  <c r="AB14" i="5"/>
  <c r="AA14" i="5"/>
  <c r="Z14" i="5"/>
  <c r="Y14" i="5"/>
  <c r="X14" i="5"/>
  <c r="W14" i="5"/>
  <c r="V14" i="5"/>
  <c r="U14" i="5"/>
  <c r="T14" i="5"/>
  <c r="S14" i="5"/>
  <c r="R14" i="5"/>
  <c r="Q14" i="5"/>
  <c r="P14" i="5"/>
  <c r="O14" i="5"/>
  <c r="N14" i="5"/>
  <c r="M14" i="5"/>
  <c r="L14" i="5"/>
  <c r="K14" i="5"/>
  <c r="J14" i="5"/>
  <c r="I14" i="5"/>
  <c r="H14" i="5"/>
  <c r="AL12" i="5"/>
  <c r="AK12" i="5"/>
  <c r="AJ12" i="5"/>
  <c r="AI12" i="5"/>
  <c r="AH12" i="5"/>
  <c r="AG12" i="5"/>
  <c r="AF12" i="5"/>
  <c r="AE12" i="5"/>
  <c r="AD12" i="5"/>
  <c r="AC12" i="5"/>
  <c r="AB12" i="5"/>
  <c r="AA12" i="5"/>
  <c r="Z12" i="5"/>
  <c r="Y12" i="5"/>
  <c r="X12" i="5"/>
  <c r="W12" i="5"/>
  <c r="V12" i="5"/>
  <c r="U12" i="5"/>
  <c r="T12" i="5"/>
  <c r="S12" i="5"/>
  <c r="R12" i="5"/>
  <c r="Q12" i="5"/>
  <c r="P12" i="5"/>
  <c r="O12" i="5"/>
  <c r="N12" i="5"/>
  <c r="M12" i="5"/>
  <c r="L12" i="5"/>
  <c r="K12" i="5"/>
  <c r="J12" i="5"/>
  <c r="H12" i="5" s="1"/>
  <c r="I12" i="5"/>
  <c r="AL11" i="5"/>
  <c r="AK11" i="5"/>
  <c r="AJ11" i="5"/>
  <c r="AI11" i="5"/>
  <c r="AH11" i="5"/>
  <c r="AG11" i="5"/>
  <c r="AF11" i="5"/>
  <c r="AE11" i="5"/>
  <c r="AD11" i="5"/>
  <c r="AC11" i="5"/>
  <c r="AB11" i="5"/>
  <c r="AA11" i="5"/>
  <c r="Z11" i="5"/>
  <c r="Y11" i="5"/>
  <c r="X11" i="5"/>
  <c r="W11" i="5"/>
  <c r="V11" i="5"/>
  <c r="U11" i="5"/>
  <c r="T11" i="5"/>
  <c r="S11" i="5"/>
  <c r="R11" i="5"/>
  <c r="Q11" i="5"/>
  <c r="P11" i="5"/>
  <c r="O11" i="5"/>
  <c r="N11" i="5"/>
  <c r="M11" i="5"/>
  <c r="L11" i="5"/>
  <c r="K11" i="5"/>
  <c r="J11" i="5"/>
  <c r="I11" i="5"/>
  <c r="H11" i="5" s="1"/>
  <c r="AL10" i="5"/>
  <c r="AK10" i="5"/>
  <c r="AJ10" i="5"/>
  <c r="AI10" i="5"/>
  <c r="AH10" i="5"/>
  <c r="AG10" i="5"/>
  <c r="AF10" i="5"/>
  <c r="AE10" i="5"/>
  <c r="AD10" i="5"/>
  <c r="AC10" i="5"/>
  <c r="AB10" i="5"/>
  <c r="AA10" i="5"/>
  <c r="Z10" i="5"/>
  <c r="Y10" i="5"/>
  <c r="X10" i="5"/>
  <c r="W10" i="5"/>
  <c r="V10" i="5"/>
  <c r="U10" i="5"/>
  <c r="T10" i="5"/>
  <c r="S10" i="5"/>
  <c r="R10" i="5"/>
  <c r="Q10" i="5"/>
  <c r="P10" i="5"/>
  <c r="O10" i="5"/>
  <c r="N10" i="5"/>
  <c r="M10" i="5"/>
  <c r="L10" i="5"/>
  <c r="K10" i="5"/>
  <c r="J10" i="5"/>
  <c r="I10" i="5"/>
  <c r="H10" i="5" s="1"/>
  <c r="AL9" i="5"/>
  <c r="AK9" i="5"/>
  <c r="AJ9" i="5"/>
  <c r="AI9" i="5"/>
  <c r="AH9" i="5"/>
  <c r="AG9" i="5"/>
  <c r="AF9" i="5"/>
  <c r="AE9" i="5"/>
  <c r="AD9" i="5"/>
  <c r="AC9" i="5"/>
  <c r="AB9" i="5"/>
  <c r="AA9" i="5"/>
  <c r="Z9" i="5"/>
  <c r="Y9" i="5"/>
  <c r="X9" i="5"/>
  <c r="W9" i="5"/>
  <c r="V9" i="5"/>
  <c r="U9" i="5"/>
  <c r="T9" i="5"/>
  <c r="S9" i="5"/>
  <c r="R9" i="5"/>
  <c r="Q9" i="5"/>
  <c r="P9" i="5"/>
  <c r="O9" i="5"/>
  <c r="N9" i="5"/>
  <c r="M9" i="5"/>
  <c r="L9" i="5"/>
  <c r="K9" i="5"/>
  <c r="J9" i="5"/>
  <c r="I9" i="5"/>
  <c r="H9" i="5"/>
  <c r="AL3" i="5"/>
  <c r="AK3" i="5"/>
  <c r="AJ3" i="5"/>
  <c r="AI3" i="5"/>
  <c r="AH3" i="5"/>
  <c r="AG3" i="5"/>
  <c r="AF3" i="5"/>
  <c r="AE3" i="5"/>
  <c r="AD3" i="5"/>
  <c r="AC3" i="5"/>
  <c r="AB3" i="5"/>
  <c r="AA3" i="5"/>
  <c r="Z3" i="5"/>
  <c r="Y3" i="5"/>
  <c r="X3" i="5"/>
  <c r="W3" i="5"/>
  <c r="V3" i="5"/>
  <c r="U3" i="5"/>
  <c r="T3" i="5"/>
  <c r="S3" i="5"/>
  <c r="R3" i="5"/>
  <c r="Q3" i="5"/>
  <c r="P3" i="5"/>
  <c r="O3" i="5"/>
  <c r="N3" i="5"/>
  <c r="M3" i="5"/>
  <c r="L3" i="5"/>
  <c r="K3" i="5"/>
  <c r="J3" i="5"/>
  <c r="I3"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128" i="4"/>
  <c r="E127" i="4"/>
  <c r="E126" i="4"/>
  <c r="E125" i="4"/>
  <c r="E124" i="4"/>
  <c r="E123" i="4"/>
  <c r="E122" i="4"/>
  <c r="E121" i="4"/>
  <c r="E120" i="4"/>
  <c r="E119" i="4"/>
  <c r="E118" i="4"/>
  <c r="E117" i="4"/>
  <c r="E116" i="4"/>
  <c r="E115" i="4"/>
  <c r="E114" i="4"/>
  <c r="E113" i="4"/>
  <c r="E112" i="4"/>
  <c r="E111" i="4"/>
  <c r="E110" i="4"/>
  <c r="E109" i="4"/>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AK3" i="4"/>
  <c r="AJ3" i="4"/>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A8" i="6" a="1"/>
  <c r="K9" i="37" a="1"/>
  <c r="A4" i="6" a="1"/>
  <c r="K7" i="37" a="1"/>
  <c r="K5" i="37" a="1"/>
  <c r="A10" i="6" a="1"/>
  <c r="A6" i="6" a="1"/>
  <c r="A4" i="6" l="1"/>
  <c r="K5" i="37"/>
  <c r="K7" i="37"/>
  <c r="A10" i="6"/>
  <c r="K9" i="37"/>
  <c r="A8" i="6"/>
  <c r="A6" i="6"/>
  <c r="B10" i="6" l="1"/>
  <c r="B6" i="6"/>
  <c r="R7" i="37"/>
  <c r="L7" i="37"/>
  <c r="B8" i="6"/>
  <c r="R5" i="37"/>
  <c r="L5" i="37"/>
  <c r="R9" i="37"/>
  <c r="L9" i="37"/>
  <c r="B4" i="6"/>
  <c r="K10" i="6" a="1"/>
  <c r="K11" i="6" a="1"/>
  <c r="K8" i="6" a="1"/>
  <c r="K6" i="6" a="1"/>
  <c r="K5" i="6" a="1"/>
  <c r="K9" i="6" a="1"/>
  <c r="K7" i="6" a="1"/>
  <c r="K4" i="6" a="1"/>
  <c r="K9" i="6" l="1"/>
  <c r="K11" i="6"/>
  <c r="K5" i="6"/>
  <c r="K7" i="6"/>
  <c r="K8" i="6"/>
  <c r="K10" i="6"/>
  <c r="K4" i="6"/>
  <c r="K6" i="6"/>
  <c r="L6" i="6" l="1"/>
  <c r="R6" i="6"/>
  <c r="L7" i="6"/>
  <c r="R7" i="6"/>
  <c r="R4" i="6"/>
  <c r="L4" i="6"/>
  <c r="R5" i="6"/>
  <c r="L5" i="6"/>
  <c r="R10" i="6"/>
  <c r="L10" i="6"/>
  <c r="R11" i="6"/>
  <c r="L11" i="6"/>
  <c r="R8" i="6"/>
  <c r="L8" i="6"/>
  <c r="R9" i="6"/>
  <c r="L9" i="6"/>
</calcChain>
</file>

<file path=xl/sharedStrings.xml><?xml version="1.0" encoding="utf-8"?>
<sst xmlns="http://schemas.openxmlformats.org/spreadsheetml/2006/main" count="4126" uniqueCount="1408">
  <si>
    <t>Collège ……………………….…. Ville………………………..…….</t>
  </si>
  <si>
    <t>TECHNOLOGIE</t>
  </si>
  <si>
    <t>PROGRESSION PÉDAGOGIQUE Cycle 4</t>
  </si>
  <si>
    <t>Années 2016 -2019</t>
  </si>
  <si>
    <t>Académie de ………………………</t>
  </si>
  <si>
    <t>Contexte de l'établissement</t>
  </si>
  <si>
    <r>
      <rPr>
        <sz val="11"/>
        <color rgb="FF000000"/>
        <rFont val="Calibri"/>
        <family val="2"/>
        <charset val="1"/>
      </rPr>
      <t>6</t>
    </r>
    <r>
      <rPr>
        <vertAlign val="superscript"/>
        <sz val="11"/>
        <color rgb="FF000000"/>
        <rFont val="Calibri"/>
        <family val="2"/>
        <charset val="1"/>
      </rPr>
      <t>e</t>
    </r>
    <r>
      <rPr>
        <sz val="11"/>
        <color rgb="FF000000"/>
        <rFont val="Calibri"/>
        <family val="2"/>
        <charset val="1"/>
      </rPr>
      <t xml:space="preserve"> </t>
    </r>
  </si>
  <si>
    <r>
      <rPr>
        <sz val="11"/>
        <color rgb="FF000000"/>
        <rFont val="Calibri"/>
        <family val="2"/>
        <charset val="1"/>
      </rPr>
      <t>5</t>
    </r>
    <r>
      <rPr>
        <vertAlign val="superscript"/>
        <sz val="11"/>
        <color rgb="FF000000"/>
        <rFont val="Calibri"/>
        <family val="2"/>
        <charset val="1"/>
      </rPr>
      <t>e</t>
    </r>
  </si>
  <si>
    <r>
      <rPr>
        <sz val="11"/>
        <color rgb="FF000000"/>
        <rFont val="Calibri"/>
        <family val="2"/>
        <charset val="1"/>
      </rPr>
      <t>4</t>
    </r>
    <r>
      <rPr>
        <vertAlign val="superscript"/>
        <sz val="11"/>
        <color rgb="FF000000"/>
        <rFont val="Calibri"/>
        <family val="2"/>
        <charset val="1"/>
      </rPr>
      <t>e</t>
    </r>
  </si>
  <si>
    <r>
      <rPr>
        <sz val="11"/>
        <color rgb="FF000000"/>
        <rFont val="Calibri"/>
        <family val="2"/>
        <charset val="1"/>
      </rPr>
      <t>3</t>
    </r>
    <r>
      <rPr>
        <vertAlign val="superscript"/>
        <sz val="11"/>
        <color rgb="FF000000"/>
        <rFont val="Calibri"/>
        <family val="2"/>
        <charset val="1"/>
      </rPr>
      <t>e</t>
    </r>
  </si>
  <si>
    <t>Nbre de classes</t>
  </si>
  <si>
    <t>Segpa</t>
  </si>
  <si>
    <t>Prépa-pro</t>
  </si>
  <si>
    <t>REP (oui/non)</t>
  </si>
  <si>
    <t>Professeurs de technologie</t>
  </si>
  <si>
    <t>Nom - Prénom</t>
  </si>
  <si>
    <t>Nb heures</t>
  </si>
  <si>
    <t>Nb laboratoires</t>
  </si>
  <si>
    <t xml:space="preserve">Ilots </t>
  </si>
  <si>
    <t>oui/non</t>
  </si>
  <si>
    <t>Axes du projet d'établissement visés par la discipline</t>
  </si>
  <si>
    <t xml:space="preserve">Axe 1 </t>
  </si>
  <si>
    <t>Axe 2</t>
  </si>
  <si>
    <t>…</t>
  </si>
  <si>
    <t xml:space="preserve">Participation de la technologie aux enseignements pratiques interdisciplinaires </t>
  </si>
  <si>
    <t>Thématiques</t>
  </si>
  <si>
    <t>Discipline(s) associée(s)</t>
  </si>
  <si>
    <t>Durée</t>
  </si>
  <si>
    <t>Niveau de classe</t>
  </si>
  <si>
    <t>Participation de la technologie à l'accompagnement personnalisé</t>
  </si>
  <si>
    <t>Compétence(s) travaillées</t>
  </si>
  <si>
    <t>Discipline(s) associée ?</t>
  </si>
  <si>
    <t>Niveau</t>
  </si>
  <si>
    <t>Participation de la technologie aux challenges et concours</t>
  </si>
  <si>
    <t>Oui/non</t>
  </si>
  <si>
    <t>Nom</t>
  </si>
  <si>
    <t>Discipline(s) associée(s) ?</t>
  </si>
  <si>
    <t>Autre</t>
  </si>
  <si>
    <t>NOTICE - PROGRESSION PÉDAGOGIQUE CYCLE 4 - TECHNOLOGIE - Version juillet 2016</t>
  </si>
  <si>
    <t>Ce document à destination de l'équipe pédagogique de technologie est un outil d'aide à l'élaboration d'une progression pédagogique pour les 3 années du cycle 4.</t>
  </si>
  <si>
    <t>Il s'appuie sur les paragraphes 3 et 5 du document relatif aux intentions pédagogiques et aux indications didactiques en technologie au cycle 4.</t>
  </si>
  <si>
    <t>Présentation des onglets</t>
  </si>
  <si>
    <t>Contexte de l'enseignement</t>
  </si>
  <si>
    <t>Cet onglet d'introduction présente le contexte de l'enseignement de la Technologie dans l'établissement.</t>
  </si>
  <si>
    <t xml:space="preserve">Programme </t>
  </si>
  <si>
    <t>Le programme est présenté dans cet onglet selon trois volets : les domaines du socle commun, les compétences travaillées sur le cycle et les compétences disciplinaires.</t>
  </si>
  <si>
    <t>La plage de cellules D-G/2-36 précise le croisement des compétences travaillées avec celles des thématiques (des infos bulles facilitent la lecture).</t>
  </si>
  <si>
    <t>La plage I-L/1-93 présente les compétences et les connaissances du programme par thématique ainsi que les attendus de fin de cycle.</t>
  </si>
  <si>
    <t>La plage N-Q/1-87 rappelle les repères de progressivité.</t>
  </si>
  <si>
    <t>Problématiques-compétences</t>
  </si>
  <si>
    <t>Cet onglet permet de croiser les problématiques avec les compétences.</t>
  </si>
  <si>
    <t>La colonne A propose une liste non exhaustive de thèmes.</t>
  </si>
  <si>
    <t>La colonne B propose une liste non exhaustive de problématiques classées par thème et codées sous la forme : P numéro du thème_numéro de la problématique (P1_1)</t>
  </si>
  <si>
    <t>La colonne C contient les étiquettes de séquences (S1, S2, S3…) en attente. Il faut les déplacer dans la colonne D en face de la problématique choisie.</t>
  </si>
  <si>
    <t>La colonne D reçoit les étiquettes de séquence. C'est cette colonne qui sera à l'origine de la création de la chronologie de la progression.</t>
  </si>
  <si>
    <t>Remarque : un projet commence toujours par une problématique.</t>
  </si>
  <si>
    <t>(exemple une problématique Sx suivie de 2 à 4 séquences de projet)</t>
  </si>
  <si>
    <t>La colonne E indique automatiquement le nombre de compétences travaillées.</t>
  </si>
  <si>
    <t>La plage de colonnes F à Ak indique les compétences travaillées par problématique (4 au maximum). Elles doivent être renseignées par un caractère (x).</t>
  </si>
  <si>
    <t>La ligne 3 indique automatiquement le nombre de séquences pendant lesquelles la compétence est travaillée.</t>
  </si>
  <si>
    <t>Progression-cycle 4</t>
  </si>
  <si>
    <t>Cet onglet décrit la progression sur les trois années du cycle 4.</t>
  </si>
  <si>
    <t>Elle se construit automatiquement à partir des renseignements de l'onglet problématiques-compétences.</t>
  </si>
  <si>
    <t>Seule la ligne 6 est à renseigner si la séquence est en lien  avec les enseignements pratiques interdisciplinaires  (EPI) - Aucune autre intervention ne doit être faite dans cet onglet.</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</si>
  <si>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</si>
  <si>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</si>
  <si>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</si>
  <si>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</si>
  <si>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2 précise les séquences de projet. Elles sont notées P et incluent la problématique les précédant.</t>
  </si>
  <si>
    <t>La ligne 4 précise la chronologie des séquences sur le cycle.</t>
  </si>
  <si>
    <t xml:space="preserve">Générateur de séquence </t>
  </si>
  <si>
    <t>Cette feuille comporte des liens permettant de générer les séquences. Cette feuille sera copiée autant de fois que nécessaire pour construire les fiches de séquences.</t>
  </si>
  <si>
    <t>Une fiche séquence permet de décrire précisément le déroulement de la séquence.</t>
  </si>
  <si>
    <t>Banque de données de séquences</t>
  </si>
  <si>
    <t>La suite des onglets nommés Px_x représente une liste non exhaustive d'exemples de séquences qui illustrent les problématiques proposées</t>
  </si>
  <si>
    <t xml:space="preserve">Méthodologie </t>
  </si>
  <si>
    <t>Pour créer une progression pédagogique au cycle 4 :</t>
  </si>
  <si>
    <r>
      <rPr>
        <sz val="11"/>
        <color rgb="FF000000"/>
        <rFont val="Calibri"/>
        <family val="2"/>
        <charset val="1"/>
      </rPr>
      <t xml:space="preserve">1) compléter l'onglet </t>
    </r>
    <r>
      <rPr>
        <i/>
        <sz val="11"/>
        <color rgb="FF000000"/>
        <rFont val="Calibri"/>
        <family val="2"/>
        <charset val="1"/>
      </rPr>
      <t>Contexte de l'enseignement</t>
    </r>
    <r>
      <rPr>
        <sz val="11"/>
        <color rgb="FF000000"/>
        <rFont val="Calibri"/>
        <family val="2"/>
        <charset val="1"/>
      </rPr>
      <t xml:space="preserve"> pour préciser le contexte de l'établissement et de la discipline ;</t>
    </r>
  </si>
  <si>
    <r>
      <rPr>
        <sz val="11"/>
        <color rgb="FF000000"/>
        <rFont val="Calibri"/>
        <family val="2"/>
        <charset val="1"/>
      </rPr>
      <t xml:space="preserve">2) renseigner l'onglet </t>
    </r>
    <r>
      <rPr>
        <i/>
        <sz val="11"/>
        <color rgb="FF000000"/>
        <rFont val="Calibri"/>
        <family val="2"/>
        <charset val="1"/>
      </rPr>
      <t>Problématiques_compétences</t>
    </r>
    <r>
      <rPr>
        <sz val="11"/>
        <color rgb="FF000000"/>
        <rFont val="Calibri"/>
        <family val="2"/>
        <charset val="1"/>
      </rPr>
      <t xml:space="preserve"> ; lister les problématiques et choisir les compétences principales qui seront travaillées dans chacune d'entre elles ;</t>
    </r>
  </si>
  <si>
    <t>3) construire la progression en déplaçant les étiquettes de la colonne C vers la colonne D ;</t>
  </si>
  <si>
    <r>
      <rPr>
        <sz val="11"/>
        <color rgb="FF000000"/>
        <rFont val="Calibri"/>
        <family val="2"/>
        <charset val="1"/>
      </rPr>
      <t xml:space="preserve">4) l'onglet </t>
    </r>
    <r>
      <rPr>
        <i/>
        <sz val="11"/>
        <color rgb="FF000000"/>
        <rFont val="Calibri"/>
        <family val="2"/>
        <charset val="1"/>
      </rPr>
      <t>Progression_Cycle4</t>
    </r>
    <r>
      <rPr>
        <sz val="11"/>
        <color rgb="FF000000"/>
        <rFont val="Calibri"/>
        <family val="2"/>
        <charset val="1"/>
      </rPr>
      <t xml:space="preserve"> s'étant construit automatiquement, vérifier si toutes les compétences sont travaillées sur le cycle ;</t>
    </r>
  </si>
  <si>
    <r>
      <rPr>
        <sz val="11"/>
        <color rgb="FF000000"/>
        <rFont val="Calibri"/>
        <family val="2"/>
        <charset val="1"/>
      </rPr>
      <t xml:space="preserve">5) sinon retourner dans l'onglet </t>
    </r>
    <r>
      <rPr>
        <i/>
        <sz val="11"/>
        <color rgb="FF000000"/>
        <rFont val="Calibri"/>
        <family val="2"/>
        <charset val="1"/>
      </rPr>
      <t>Problématiques_compétences</t>
    </r>
    <r>
      <rPr>
        <sz val="11"/>
        <color rgb="FF000000"/>
        <rFont val="Calibri"/>
        <family val="2"/>
        <charset val="1"/>
      </rPr>
      <t xml:space="preserve"> et choisir une autre problématique ou modifier les compétences travaillées d'une problématique.</t>
    </r>
  </si>
  <si>
    <t xml:space="preserve">Pour générer les séquences d'une progression pédagogique : </t>
  </si>
  <si>
    <r>
      <rPr>
        <sz val="11"/>
        <color rgb="FF000000"/>
        <rFont val="Calibri"/>
        <family val="2"/>
        <charset val="1"/>
      </rPr>
      <t xml:space="preserve">1) cliquer bouton droit sur l'onglet </t>
    </r>
    <r>
      <rPr>
        <i/>
        <sz val="11"/>
        <color rgb="FF000000"/>
        <rFont val="Calibri"/>
        <family val="2"/>
        <charset val="1"/>
      </rPr>
      <t>Générateur de séquences</t>
    </r>
    <r>
      <rPr>
        <sz val="11"/>
        <color rgb="FF000000"/>
        <rFont val="Calibri"/>
        <family val="2"/>
        <charset val="1"/>
      </rPr>
      <t>, sélectionner "</t>
    </r>
    <r>
      <rPr>
        <i/>
        <sz val="11"/>
        <color rgb="FF000000"/>
        <rFont val="Calibri"/>
        <family val="2"/>
        <charset val="1"/>
      </rPr>
      <t>Déplacer ou copier...</t>
    </r>
    <r>
      <rPr>
        <sz val="11"/>
        <color rgb="FF000000"/>
        <rFont val="Calibri"/>
        <family val="2"/>
        <charset val="1"/>
      </rPr>
      <t>" puis "</t>
    </r>
    <r>
      <rPr>
        <i/>
        <sz val="11"/>
        <color rgb="FF000000"/>
        <rFont val="Calibri"/>
        <family val="2"/>
        <charset val="1"/>
      </rPr>
      <t>(en dernier)</t>
    </r>
    <r>
      <rPr>
        <sz val="11"/>
        <color rgb="FF000000"/>
        <rFont val="Calibri"/>
        <family val="2"/>
        <charset val="1"/>
      </rPr>
      <t>" et cocher "</t>
    </r>
    <r>
      <rPr>
        <i/>
        <sz val="11"/>
        <color rgb="FF000000"/>
        <rFont val="Calibri"/>
        <family val="2"/>
        <charset val="1"/>
      </rPr>
      <t>Créer une copie</t>
    </r>
    <r>
      <rPr>
        <sz val="11"/>
        <color rgb="FF000000"/>
        <rFont val="Calibri"/>
        <family val="2"/>
        <charset val="1"/>
      </rPr>
      <t>"  ;</t>
    </r>
  </si>
  <si>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</si>
  <si>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</si>
  <si>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</si>
  <si>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</si>
  <si>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Pour intégrer des séquences de la banque de données dans la progression pédagogique : </t>
  </si>
  <si>
    <t>1) sélectionner une séquence dans la banque, ex P2_6 *</t>
  </si>
  <si>
    <r>
      <rPr>
        <sz val="11"/>
        <color rgb="FF000000"/>
        <rFont val="Calibri"/>
        <family val="2"/>
        <charset val="1"/>
      </rPr>
      <t xml:space="preserve">2) dans l'onglet </t>
    </r>
    <r>
      <rPr>
        <i/>
        <sz val="11"/>
        <color rgb="FF000000"/>
        <rFont val="Calibri"/>
        <family val="2"/>
        <charset val="1"/>
      </rPr>
      <t>Problématiques_compétences</t>
    </r>
    <r>
      <rPr>
        <sz val="11"/>
        <color rgb="FF000000"/>
        <rFont val="Calibri"/>
        <family val="2"/>
        <charset val="1"/>
      </rPr>
      <t xml:space="preserve"> repérer la problématique de la séquence choisie ;</t>
    </r>
  </si>
  <si>
    <t>4) renommer éventuellement l'onglet de la feuille ainsi créée du numéro de la séquence (par exemple S8) (double-cliquer sur l'onglet pour modifier son nom) ;</t>
  </si>
  <si>
    <t>5) compléter manuellement la fiche séquence (zone blanche) pour adapter la séquence ;</t>
  </si>
  <si>
    <t>6) réitérer cette opération si choix d'autres séquences (l'outil est limité à un maximum de 30 séquences).</t>
  </si>
  <si>
    <t xml:space="preserve"> * le choix est fait en fonction de compétences peu travaillées dans la progression, des systèmes disponibles dans le laboratoire ou de problématiques non traitées.</t>
  </si>
  <si>
    <t>TECHNOLOGIE - programme 2016 - Cycle 4</t>
  </si>
  <si>
    <t>→</t>
  </si>
  <si>
    <t xml:space="preserve">DIC </t>
  </si>
  <si>
    <t>Design, innovation et créativité</t>
  </si>
  <si>
    <t>Domaines du socle</t>
  </si>
  <si>
    <t xml:space="preserve">Compétences travaillées </t>
  </si>
  <si>
    <t>Compétences du programme par thématique</t>
  </si>
  <si>
    <t>OTSCIS</t>
  </si>
  <si>
    <t>Les objets techniques, les services et les changements induits dans la société</t>
  </si>
  <si>
    <t>4 - les systèmes naturels et les systèmes techniques</t>
  </si>
  <si>
    <t>Pratiquer des démarches scientifiques et technologiques</t>
  </si>
  <si>
    <t>Design</t>
  </si>
  <si>
    <t>Évolution-description</t>
  </si>
  <si>
    <t>Modélisation</t>
  </si>
  <si>
    <t>Info</t>
  </si>
  <si>
    <t>Attendus de fin de cycle</t>
  </si>
  <si>
    <t>MSOST</t>
  </si>
  <si>
    <t xml:space="preserve">La modélisation et la simulation des objets et systèmes techniques </t>
  </si>
  <si>
    <t>CT 1.1</t>
  </si>
  <si>
    <t xml:space="preserve">► Imaginer, synthétiser, formaliser et respecter une procédure, un protocole. </t>
  </si>
  <si>
    <t>DIC.1.3</t>
  </si>
  <si>
    <t>MSOST.1.1</t>
  </si>
  <si>
    <t>Imaginer des solutions en réponse aux besoins, matérialiser des idées en intégrant une dimension design.</t>
  </si>
  <si>
    <t>IP</t>
  </si>
  <si>
    <t>L’informatique et la programmation</t>
  </si>
  <si>
    <t>CT 1.2</t>
  </si>
  <si>
    <t xml:space="preserve">► Mesurer des grandeurs de manière directe ou indirecte. </t>
  </si>
  <si>
    <t>MSOST.1.6</t>
  </si>
  <si>
    <t>Réaliser, de manière collaborative, le prototype d’un objet communicant.</t>
  </si>
  <si>
    <t>CT 1.3</t>
  </si>
  <si>
    <t xml:space="preserve">► Rechercher des solutions techniques à un problème posé, expliciter ses choix et les communiquer en argumentant. </t>
  </si>
  <si>
    <t>DIC.1.5</t>
  </si>
  <si>
    <t>Compétences</t>
  </si>
  <si>
    <t xml:space="preserve">Connaissances </t>
  </si>
  <si>
    <t>CT 1.4</t>
  </si>
  <si>
    <r>
      <rPr>
        <sz val="9"/>
        <color rgb="FF00000A"/>
        <rFont val="Calibri"/>
        <family val="2"/>
        <charset val="1"/>
      </rPr>
      <t>►</t>
    </r>
    <r>
      <rPr>
        <sz val="8.1"/>
        <color rgb="FF00000A"/>
        <rFont val="Calibri"/>
        <family val="2"/>
        <charset val="1"/>
      </rPr>
      <t xml:space="preserve"> </t>
    </r>
    <r>
      <rPr>
        <sz val="10"/>
        <color rgb="FF00000A"/>
        <rFont val="Calibri"/>
        <family val="2"/>
        <charset val="1"/>
      </rPr>
      <t>Participer à l’organisation et au déroulement de projets.</t>
    </r>
  </si>
  <si>
    <t>DIC.1.4</t>
  </si>
  <si>
    <t>DIC.1</t>
  </si>
  <si>
    <t>Imaginer des solutions en réponse aux besoins, matérialiser une idée en intégrant une dimension design</t>
  </si>
  <si>
    <t>Concevoir, créer, réaliser</t>
  </si>
  <si>
    <t>DIC.1.1</t>
  </si>
  <si>
    <t>Identifier un besoin (biens matériels ou services) et énoncer un problème technique.</t>
  </si>
  <si>
    <t>D4</t>
  </si>
  <si>
    <t>DIC.1.1.1</t>
  </si>
  <si>
    <t xml:space="preserve">Besoin, contraintes, normalisation. </t>
  </si>
  <si>
    <t>Repères de progressivité</t>
  </si>
  <si>
    <t>CT 2.1</t>
  </si>
  <si>
    <r>
      <rPr>
        <sz val="10"/>
        <color rgb="FF000000"/>
        <rFont val="Calibri"/>
        <family val="2"/>
        <charset val="1"/>
      </rPr>
      <t>►</t>
    </r>
    <r>
      <rPr>
        <sz val="9"/>
        <color rgb="FF000000"/>
        <rFont val="Calibri"/>
        <family val="2"/>
        <charset val="1"/>
      </rPr>
      <t xml:space="preserve"> </t>
    </r>
    <r>
      <rPr>
        <sz val="10"/>
        <color rgb="FF000000"/>
        <rFont val="Calibri"/>
        <family val="2"/>
        <charset val="1"/>
      </rPr>
      <t>Identifier un besoin et énoncer un problème technique, identifier les conditions, contraintes (normes et règlements) et ressources correspondantes.</t>
    </r>
  </si>
  <si>
    <t>DIC.1.2</t>
  </si>
  <si>
    <t>Identifier les conditions, contraintes (normes et règlements) et ressources correspondantes, qualifier et quantifier simplement les performances d’un objet technique existant ou à créer.</t>
  </si>
  <si>
    <t>DIC.1.2.1</t>
  </si>
  <si>
    <t xml:space="preserve">Principaux éléments d’un cahier des charges. </t>
  </si>
  <si>
    <r>
      <rPr>
        <sz val="10"/>
        <color rgb="FF000000"/>
        <rFont val="Calibri"/>
        <family val="2"/>
        <charset val="1"/>
      </rPr>
      <t>S’agissant des activités de projet, la conception doit être introduite dès la classe de 5</t>
    </r>
    <r>
      <rPr>
        <vertAlign val="superscript"/>
        <sz val="10"/>
        <color rgb="FF000000"/>
        <rFont val="Calibri"/>
        <family val="2"/>
        <charset val="1"/>
      </rPr>
      <t>ème</t>
    </r>
    <r>
      <rPr>
        <sz val="10"/>
        <color rgb="FF000000"/>
        <rFont val="Calibri"/>
        <family val="2"/>
        <charset val="1"/>
      </rPr>
      <t>, mais de façon progressive et modeste sur des projets simples. Des projets complets (conception, réalisation, validation) sont attendus en classe de 3</t>
    </r>
    <r>
      <rPr>
        <vertAlign val="superscript"/>
        <sz val="10"/>
        <color rgb="FF000000"/>
        <rFont val="Calibri"/>
        <family val="2"/>
        <charset val="1"/>
      </rPr>
      <t>ème</t>
    </r>
    <r>
      <rPr>
        <sz val="10"/>
        <color rgb="FF000000"/>
        <rFont val="Calibri"/>
        <family val="2"/>
        <charset val="1"/>
      </rPr>
      <t>.</t>
    </r>
  </si>
  <si>
    <t>CT 2.2</t>
  </si>
  <si>
    <t>► Identifier le(s) matériau(x), les flux d’énergie et d’information dans le cadre d’une production technique sur un objet et décrire les transformations qui s’opèrent.</t>
  </si>
  <si>
    <t>MSOST.1.4</t>
  </si>
  <si>
    <t xml:space="preserve">Imaginer, synthétiser et formaliser une procédure, un protocole. </t>
  </si>
  <si>
    <t>DIC.1.3.1</t>
  </si>
  <si>
    <t xml:space="preserve">Outils numériques de présentation. </t>
  </si>
  <si>
    <t>CT 2.3</t>
  </si>
  <si>
    <t>► S’approprier un cahier des charges.</t>
  </si>
  <si>
    <t>DIC.1.3.2</t>
  </si>
  <si>
    <t>Charte graphique.</t>
  </si>
  <si>
    <t>CT 2.4</t>
  </si>
  <si>
    <t>► Associer des solutions techniques à des fonctions.</t>
  </si>
  <si>
    <t>MSOST.1.2</t>
  </si>
  <si>
    <t>Participer à l’organisation de projets, la définition des rôles, la planification (se projeter et anticiper) et aux revues de projet.</t>
  </si>
  <si>
    <t>DIC.1.4.1</t>
  </si>
  <si>
    <t>Organisation d’un groupe de projet, rôle des participants, planning, revue de projets.</t>
  </si>
  <si>
    <t>CT 2.5</t>
  </si>
  <si>
    <t>► Imaginer des solutions en réponse au besoin.</t>
  </si>
  <si>
    <t>Imaginer des solutions pour produire des objets et des éléments de programmes informatiques en réponse au besoin.</t>
  </si>
  <si>
    <t>DIC.1.5.1</t>
  </si>
  <si>
    <t xml:space="preserve">Design. </t>
  </si>
  <si>
    <t>CT 2.6</t>
  </si>
  <si>
    <t>► Réaliser, de manière collaborative, le prototype de tout ou partie d’un objet pour valider une solution.</t>
  </si>
  <si>
    <t>DIC.2.1</t>
  </si>
  <si>
    <t>DIC.1.5.2</t>
  </si>
  <si>
    <t xml:space="preserve">Innovation et créativité. </t>
  </si>
  <si>
    <t>CT 2.7</t>
  </si>
  <si>
    <t>► Imaginer, concevoir et programmer des applications informatiques nomades.</t>
  </si>
  <si>
    <t>IP.2.2</t>
  </si>
  <si>
    <t>DIC.1.5.3</t>
  </si>
  <si>
    <t xml:space="preserve">Veille. </t>
  </si>
  <si>
    <t>2 - les méthodes et outils pour apprendre</t>
  </si>
  <si>
    <t>S’approprier des outils et des méthodes</t>
  </si>
  <si>
    <t>DIC.1.5.4</t>
  </si>
  <si>
    <t xml:space="preserve">Représentation de solutions (croquis, schémas, algorithmes). </t>
  </si>
  <si>
    <t>CT 3.1</t>
  </si>
  <si>
    <t>► Exprimer sa pensée à l’aide d’outils de description adaptés : croquis, schémas, graphes, diagrammes, tableaux (représentations non normées).</t>
  </si>
  <si>
    <t>OTSCIS.2.1</t>
  </si>
  <si>
    <t>DIC.1.5.5</t>
  </si>
  <si>
    <t xml:space="preserve">Réalité augmentée. </t>
  </si>
  <si>
    <t>CT 3.2</t>
  </si>
  <si>
    <t>► Traduire, à l’aide d’outils de représentation numérique, des choix de solutions sous forme de croquis, de dessins ou de schémas.</t>
  </si>
  <si>
    <t>OTSCIS.2.2</t>
  </si>
  <si>
    <t>DIC.1.5.6</t>
  </si>
  <si>
    <t>Objets connectés.</t>
  </si>
  <si>
    <t>CT 3.3</t>
  </si>
  <si>
    <t>► Présenter à l’oral et à l’aide de supports numériques multimédia des solutions techniques au moment des revues de projet.</t>
  </si>
  <si>
    <t>DIC.1.7</t>
  </si>
  <si>
    <t>DIC.1.6</t>
  </si>
  <si>
    <t>Organiser, structurer et stocker des ressources numériques.</t>
  </si>
  <si>
    <t>D2</t>
  </si>
  <si>
    <t>DIC.1.6.1</t>
  </si>
  <si>
    <t>Arborescence.</t>
  </si>
  <si>
    <t>1 - les langages pour penser et communiquer</t>
  </si>
  <si>
    <t xml:space="preserve">Pratiquer des langages </t>
  </si>
  <si>
    <t>Présenter à l’oral et à l’aide de supports numériques multimédia des solutions techniques au moment des revues de projet.</t>
  </si>
  <si>
    <t>DIC.1.7.1</t>
  </si>
  <si>
    <t>Outils numériques de présentation.</t>
  </si>
  <si>
    <t>CT 4.1</t>
  </si>
  <si>
    <t>► Décrire, en utilisant les outils et langages de descriptions adaptés, la structure et le comportement des objets.</t>
  </si>
  <si>
    <t>OTSCIS.1.4</t>
  </si>
  <si>
    <t>MSOST.1.5</t>
  </si>
  <si>
    <t>CT 4.2</t>
  </si>
  <si>
    <t>► Appliquer les principes élémentaires de l’algorithmique et du codage à la résolution d’un problème simple.</t>
  </si>
  <si>
    <t>IP.2.3</t>
  </si>
  <si>
    <t>DIC.2</t>
  </si>
  <si>
    <t>Réaliser, de manière collaborative, le prototype d’un objet communicant</t>
  </si>
  <si>
    <t>Mobiliser des outils numériques</t>
  </si>
  <si>
    <t>Réaliser, de manière collaborative, le prototype d’un objet pour valider une solution.</t>
  </si>
  <si>
    <t>DIC.2.1.1</t>
  </si>
  <si>
    <t>Prototypage rapide de structures et de circuits de commande à partir de cartes standard.</t>
  </si>
  <si>
    <t>CT 5.1</t>
  </si>
  <si>
    <t>► Simuler numériquement la structure et/ou le comportement d’un objet.</t>
  </si>
  <si>
    <t>MSOST.2.2</t>
  </si>
  <si>
    <t>CT 5.2</t>
  </si>
  <si>
    <t>► Organiser, structurer et stocker des ressources numériques.</t>
  </si>
  <si>
    <t>CT 5.3</t>
  </si>
  <si>
    <t>► Lire, utiliser et produire des représentations numériques d’objets.</t>
  </si>
  <si>
    <t>CT 5.4</t>
  </si>
  <si>
    <t>► Piloter un système connecté localement ou à distance.</t>
  </si>
  <si>
    <t>CT 5.5</t>
  </si>
  <si>
    <t>► Modifier ou paramétrer le fonctionnement d’un objet communicant.</t>
  </si>
  <si>
    <t>Comparer et commenter les évolutions des objets et systèmes.</t>
  </si>
  <si>
    <t>3 - la formation de la personne et du citoyen</t>
  </si>
  <si>
    <t>Adopter un comportement éthique et responsable</t>
  </si>
  <si>
    <t>Exprimer sa pensée à l’aide d’outils de description adaptés. </t>
  </si>
  <si>
    <t>5 - les représentations du monde et l'activité humaine</t>
  </si>
  <si>
    <t>CT 6.1</t>
  </si>
  <si>
    <t>► Développer les bonnes pratiques de l’usage des objets communicants.</t>
  </si>
  <si>
    <t>OTSCIS.1.3</t>
  </si>
  <si>
    <t>Développer les bonnes pratiques de l’usage des objets communicants.</t>
  </si>
  <si>
    <t>CT 6.2</t>
  </si>
  <si>
    <t>► Analyser l’impact environnemental d’un objet et de ses constituants.</t>
  </si>
  <si>
    <t>OTSCIS.1.2</t>
  </si>
  <si>
    <t>CT 6.3</t>
  </si>
  <si>
    <t>► Analyser le cycle de vie d’un objet.</t>
  </si>
  <si>
    <t>OTSCIS.1.1</t>
  </si>
  <si>
    <t>OTSCIS.1</t>
  </si>
  <si>
    <t>Comparer et commenter les évolutions des objets et systèmes</t>
  </si>
  <si>
    <t>Se situer dans l’espace et dans le temps</t>
  </si>
  <si>
    <t>Regrouper des objets en familles et lignées.</t>
  </si>
  <si>
    <t>D5</t>
  </si>
  <si>
    <t>OTSCIS.1.1.1</t>
  </si>
  <si>
    <t xml:space="preserve">L’évolution des objets. </t>
  </si>
  <si>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</si>
  <si>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CT 7.1</t>
  </si>
  <si>
    <t>► Regrouper des objets en familles et lignées.</t>
  </si>
  <si>
    <t>OTSCIS.1.1.2</t>
  </si>
  <si>
    <t xml:space="preserve">Impacts sociétaux et environnementaux dus aux objets. </t>
  </si>
  <si>
    <t>CT 7.2</t>
  </si>
  <si>
    <t xml:space="preserve">► Relier les évolutions technologiques aux inventions et innovations qui marquent des ruptures dans les solutions techniques. </t>
  </si>
  <si>
    <t>OTSCIS.1.1.3</t>
  </si>
  <si>
    <t xml:space="preserve">Cycle de vie. </t>
  </si>
  <si>
    <t>OTSCIS.1.1.4</t>
  </si>
  <si>
    <t>Les règles d’un usage raisonné des objets communicants respectant la propriété intellectuelle et l’intégrité d’autrui.</t>
  </si>
  <si>
    <t>Les compétences suivantes, spécifiques au programme de technologie, ne sont pas citées dans le tableau des compétences travaillées mais elles permettent néanmoins de travailler certaines compétences du socle commun.</t>
  </si>
  <si>
    <t xml:space="preserve">Relier les évolutions technologiques aux inventions et innovations qui marquent des ruptures dans les solutions techniques. </t>
  </si>
  <si>
    <t>Compétences spécifiques au programme de technologie</t>
  </si>
  <si>
    <t>Comparer et commenter les évolutions des objets en articulant différents points de vue : fonctionnel, structurel, environnemental, technique, scientifique, social, historique, économique.</t>
  </si>
  <si>
    <t>D3</t>
  </si>
  <si>
    <t>CS 1.5</t>
  </si>
  <si>
    <t>► Respecter une procédure de travail garantissant un résultat en respectant les règles de sécurité et d’utilisation des outils mis à disposition.</t>
  </si>
  <si>
    <t>Élaborer un document qui synthétise ces comparaisons et ces commentaires.</t>
  </si>
  <si>
    <t>OTSCIS.1.4.1</t>
  </si>
  <si>
    <t>CS 1.6</t>
  </si>
  <si>
    <t>► Analyser le fonctionnement et la structure d’un objet, identifier les entrées et sorties.</t>
  </si>
  <si>
    <t>MSOST.1.3</t>
  </si>
  <si>
    <t>OTSCIS.1.4.2</t>
  </si>
  <si>
    <t>CS 1.7</t>
  </si>
  <si>
    <t>► Interpréter des résultats expérimentaux, en tirer une conclusion et la communiquer en argumentant.</t>
  </si>
  <si>
    <t>MSOST.1.7</t>
  </si>
  <si>
    <t>OTSCIS.2</t>
  </si>
  <si>
    <t>Exprimer sa pensée à l’aide d’outils de description adaptés</t>
  </si>
  <si>
    <t>CS 1.8</t>
  </si>
  <si>
    <t>► Utiliser une modélisation pour comprendre, formaliser, partager, construire, investiguer, prouver.</t>
  </si>
  <si>
    <t>MSOST.2.1</t>
  </si>
  <si>
    <t xml:space="preserve">Exprimer sa pensée à l’aide d’outils de description adaptés : croquis, schémas, graphes, diagrammes, tableaux. </t>
  </si>
  <si>
    <t>OTSCIS.2.1.1</t>
  </si>
  <si>
    <t xml:space="preserve">Croquis à main levée. </t>
  </si>
  <si>
    <t>OTSCIS.2.1.2</t>
  </si>
  <si>
    <t xml:space="preserve">Différents schémas. </t>
  </si>
  <si>
    <t>CS 5.6</t>
  </si>
  <si>
    <t>► Comprendre le fonctionnement d’un réseau informatique.</t>
  </si>
  <si>
    <t>IP.1.1</t>
  </si>
  <si>
    <t>OTSCIS.2.1.3</t>
  </si>
  <si>
    <t xml:space="preserve">Carte heuristique. </t>
  </si>
  <si>
    <t>CS 5.7</t>
  </si>
  <si>
    <t>► Analyser le comportement attendu d’un système réel et décomposer le problème posé en sous-problèmes afin de structurer un programme de commande.</t>
  </si>
  <si>
    <t>IP.2.1</t>
  </si>
  <si>
    <t>OTSCIS.2.1.4</t>
  </si>
  <si>
    <t>Notion d’algorithme.</t>
  </si>
  <si>
    <t>Lire, utiliser et produire, à l’aide d’outils de représentation numérique, des choix de solutions sous forme de dessins ou de schémas.</t>
  </si>
  <si>
    <t>OTSCIS.2.2.1</t>
  </si>
  <si>
    <t>Outils numériques de description des objets techniques.</t>
  </si>
  <si>
    <t>Compétences travaillées</t>
  </si>
  <si>
    <t>organisées en 7 parties, CT1.1 à CT7.2 (colonne B)</t>
  </si>
  <si>
    <t>Analyser le fonctionnement et la structure d’un objet.</t>
  </si>
  <si>
    <t>Utiliser une modélisation et simuler le comportement d’un objet.</t>
  </si>
  <si>
    <t>MSOST.1</t>
  </si>
  <si>
    <t>Analyser le fonctionnement et la structure d’un objet</t>
  </si>
  <si>
    <t>Programme</t>
  </si>
  <si>
    <t>Respecter une procédure de travail garantissant un résultat en respectant les règles de sécurité et d’utilisation des outils mis à disposition.</t>
  </si>
  <si>
    <t>MSOST.1.1.1</t>
  </si>
  <si>
    <t xml:space="preserve">Procédures, protocoles. </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</si>
  <si>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</si>
  <si>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r>
      <rPr>
        <sz val="11"/>
        <color rgb="FF000000"/>
        <rFont val="Calibri"/>
        <family val="2"/>
        <charset val="1"/>
      </rPr>
      <t xml:space="preserve">Les objectifs de formation du cycle 4 en technologie s’organisent autour de </t>
    </r>
    <r>
      <rPr>
        <b/>
        <sz val="11"/>
        <color rgb="FF000000"/>
        <rFont val="Calibri"/>
        <family val="2"/>
        <charset val="1"/>
      </rPr>
      <t>trois grandes thématiques </t>
    </r>
    <r>
      <rPr>
        <sz val="11"/>
        <color rgb="FF000000"/>
        <rFont val="Calibri"/>
        <family val="2"/>
        <charset val="1"/>
      </rPr>
      <t xml:space="preserve">issues de trois dimensions </t>
    </r>
    <r>
      <rPr>
        <b/>
        <sz val="11"/>
        <color rgb="FF000000"/>
        <rFont val="Calibri"/>
        <family val="2"/>
        <charset val="1"/>
      </rPr>
      <t xml:space="preserve"> : le design, l’innovation, la créativité </t>
    </r>
    <r>
      <rPr>
        <sz val="11"/>
        <color rgb="FF000000"/>
        <rFont val="Calibri"/>
        <family val="2"/>
        <charset val="1"/>
      </rPr>
      <t xml:space="preserve">; </t>
    </r>
    <r>
      <rPr>
        <b/>
        <sz val="11"/>
        <color rgb="FF000000"/>
        <rFont val="Calibri"/>
        <family val="2"/>
        <charset val="1"/>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rgb="FF000000"/>
        <rFont val="Calibri"/>
        <family val="2"/>
        <charset val="1"/>
      </rPr>
      <t>e</t>
    </r>
    <r>
      <rPr>
        <b/>
        <sz val="11"/>
        <color rgb="FF000000"/>
        <rFont val="Calibri"/>
        <family val="2"/>
        <charset val="1"/>
      </rPr>
      <t xml:space="preserve"> thématique)</t>
    </r>
  </si>
  <si>
    <t>MSOST.1.1.2</t>
  </si>
  <si>
    <t>Ergonomie.</t>
  </si>
  <si>
    <t>Associer des solutions techniques à des fonctions.</t>
  </si>
  <si>
    <t>MSOST.1.2.1</t>
  </si>
  <si>
    <t>Analyse fonctionnelle systémique.</t>
  </si>
  <si>
    <t>Analyser le fonctionnement et la structure d’un objet, identifier les entrées et sorties.</t>
  </si>
  <si>
    <t>MSOST.1.3.1</t>
  </si>
  <si>
    <t xml:space="preserve">Représentation fonctionnelle des systèmes. </t>
  </si>
  <si>
    <t>MSOST.1.3.2</t>
  </si>
  <si>
    <t xml:space="preserve">Structure des systèmes. </t>
  </si>
  <si>
    <t>MSOST.1.3.3</t>
  </si>
  <si>
    <t>Chaîne d’énergie.</t>
  </si>
  <si>
    <t>MSOST.1.3.4</t>
  </si>
  <si>
    <t>Chaîne d’information.</t>
  </si>
  <si>
    <t>Identifier le(s) matériau(x), les flux d’énergie et d’information sur un objet et décrire les transformations qui s’opèrent.</t>
  </si>
  <si>
    <t>MSOST.1.4.1</t>
  </si>
  <si>
    <t xml:space="preserve">Familles de matériaux avec leurs principales caractéristiques. </t>
  </si>
  <si>
    <t>repérées CS1.5 à CS5.7 (colonne B)</t>
  </si>
  <si>
    <t>MSOST.1.4.2</t>
  </si>
  <si>
    <t xml:space="preserve">Sources d’énergies. </t>
  </si>
  <si>
    <t>Connaissances associées aux compétences</t>
  </si>
  <si>
    <t>MSOST.1.4.3</t>
  </si>
  <si>
    <t xml:space="preserve">Chaîne d’énergie. </t>
  </si>
  <si>
    <t>repérées DIC.1.1.1… (colonne K)</t>
  </si>
  <si>
    <t>MSOST.1.4.4</t>
  </si>
  <si>
    <t>Décrire, en utilisant les outils et langages de descriptions adaptés, le fonctionnement, la structure et le comportement des objets.</t>
  </si>
  <si>
    <t>D1.3</t>
  </si>
  <si>
    <t>MSOST.1.5.1</t>
  </si>
  <si>
    <t>Outils de description d’un fonctionnement, d’une structure et d’un comportement.</t>
  </si>
  <si>
    <t xml:space="preserve">Mesurer des grandeurs de manière directe ou indirecte. </t>
  </si>
  <si>
    <t>MSOST.1.6.1</t>
  </si>
  <si>
    <t xml:space="preserve">Instruments de mesure usuels. </t>
  </si>
  <si>
    <t>MSOST.1.6.2</t>
  </si>
  <si>
    <t xml:space="preserve">Principe de fonctionnement d’un capteur, d’un codeur, d’un détecteur. </t>
  </si>
  <si>
    <t>MSOST.1.6.3</t>
  </si>
  <si>
    <t xml:space="preserve">Nature du signal : analogique ou numérique. </t>
  </si>
  <si>
    <t>MSOST.1.6.4</t>
  </si>
  <si>
    <t>Nature d’une information : logique ou analogique.</t>
  </si>
  <si>
    <t>Interpréter des résultats expérimentaux, en tirer une conclusion et la communiquer en argumentant.</t>
  </si>
  <si>
    <t>MSOST.1.7.1</t>
  </si>
  <si>
    <t>Notions d’écarts entre les attentes fixées par le cahier des charges et les résultats de l’expérimentation.</t>
  </si>
  <si>
    <t>MSOST.2</t>
  </si>
  <si>
    <t>Utiliser une modélisation et simuler le comportement d’un objet</t>
  </si>
  <si>
    <t>Utiliser une modélisation pour comprendre, formaliser, partager, construire, investiguer, prouver.</t>
  </si>
  <si>
    <t>MSOST.2.1.1</t>
  </si>
  <si>
    <t xml:space="preserve">Outils de description d’un fonctionnement, d’une structure et d’un comportement. </t>
  </si>
  <si>
    <t>Simuler numériquement la structure et/ou le comportement d’un objet. Interpréter le comportement de l’objet technique et le communiquer en argumentant.</t>
  </si>
  <si>
    <t>MSOST.2.2.1</t>
  </si>
  <si>
    <t>Notions d’écarts entre les attentes fixées par le cahier des charges et les résultats de la simulation.</t>
  </si>
  <si>
    <t>Comprendre le fonctionnement d’un réseau informatique.</t>
  </si>
  <si>
    <t>Écrire, mettre au point et exécuter un programme.</t>
  </si>
  <si>
    <t>IP.1</t>
  </si>
  <si>
    <t>Comprendre le fonctionnement d’un réseau informatique</t>
  </si>
  <si>
    <t>Repères de progressivité :</t>
  </si>
  <si>
    <t>Comprendre le fonctionnement d'un réseau informatique</t>
  </si>
  <si>
    <t>IP.1.1.1</t>
  </si>
  <si>
    <t xml:space="preserve">Composants d'un réseau, architecture d'un réseau local, moyens de connexion d’un moyen informatique. </t>
  </si>
  <si>
    <r>
      <rPr>
        <sz val="11"/>
        <color rgb="FF000000"/>
        <rFont val="Calibri"/>
        <family val="2"/>
        <charset val="1"/>
      </rPr>
      <t>En 5</t>
    </r>
    <r>
      <rPr>
        <vertAlign val="superscript"/>
        <sz val="11"/>
        <color rgb="FF000000"/>
        <rFont val="Calibri"/>
        <family val="2"/>
        <charset val="1"/>
      </rPr>
      <t>e</t>
    </r>
    <r>
      <rPr>
        <sz val="11"/>
        <color rgb="FF000000"/>
        <rFont val="Calibri"/>
        <family val="2"/>
        <charset val="1"/>
      </rPr>
      <t xml:space="preserve"> : traitement, mise au point et exécution de programmes simples avec un nombre limité de variables d’entrée et de sortie, développement de programmes avec des boucles itératives. </t>
    </r>
  </si>
  <si>
    <t>IP.1.1.2</t>
  </si>
  <si>
    <t>Notion de protocole, d'organisation de protocoles en couche, d'algorithme de routage, Internet.</t>
  </si>
  <si>
    <t>IP.2</t>
  </si>
  <si>
    <t>Écrire, mettre au point et exécuter un programme</t>
  </si>
  <si>
    <r>
      <rPr>
        <sz val="11"/>
        <color rgb="FF000000"/>
        <rFont val="Calibri"/>
        <family val="2"/>
        <charset val="1"/>
      </rPr>
      <t>En 4</t>
    </r>
    <r>
      <rPr>
        <vertAlign val="superscript"/>
        <sz val="11"/>
        <color rgb="FF000000"/>
        <rFont val="Calibri"/>
        <family val="2"/>
        <charset val="1"/>
      </rPr>
      <t>e</t>
    </r>
    <r>
      <rPr>
        <sz val="11"/>
        <color rgb="FF000000"/>
        <rFont val="Calibri"/>
        <family val="2"/>
        <charset val="1"/>
      </rPr>
      <t> : traitement, mise au point et exécution de programmes avec introduction de plusieurs variables d’entrée et de sortie.</t>
    </r>
  </si>
  <si>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</si>
  <si>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</si>
  <si>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r>
      <rPr>
        <sz val="11"/>
        <color rgb="FF000000"/>
        <rFont val="Calibri"/>
        <family val="2"/>
        <charset val="1"/>
      </rPr>
      <t>En 3</t>
    </r>
    <r>
      <rPr>
        <vertAlign val="superscript"/>
        <sz val="11"/>
        <color rgb="FF000000"/>
        <rFont val="Calibri"/>
        <family val="2"/>
        <charset val="1"/>
      </rPr>
      <t>e</t>
    </r>
    <r>
      <rPr>
        <sz val="11"/>
        <color rgb="FF000000"/>
        <rFont val="Calibri"/>
        <family val="2"/>
        <charset val="1"/>
      </rPr>
      <t> : introduction du comptage et de plusieurs boucles conditionnelles imbriquées, décomposition en plusieurs sous-problèmes.</t>
    </r>
  </si>
  <si>
    <t>Écrire un programme dans lequel des actions sont déclenchées par des événements extérieurs.</t>
  </si>
  <si>
    <t>IP.2.3.1</t>
  </si>
  <si>
    <t xml:space="preserve">Notions d’algorithme et de programme. </t>
  </si>
  <si>
    <t>IP.2.3.2</t>
  </si>
  <si>
    <t xml:space="preserve">Notion de variable informatique. </t>
  </si>
  <si>
    <t>IP.2.3.3</t>
  </si>
  <si>
    <t xml:space="preserve">Déclenchement d'une action par un événement, séquences d'instructions, boucles, instructions conditionnelles. </t>
  </si>
  <si>
    <t>IP.2.3.4</t>
  </si>
  <si>
    <t xml:space="preserve">Systèmes embarqués. </t>
  </si>
  <si>
    <t>IP.2.3.5</t>
  </si>
  <si>
    <t xml:space="preserve">Forme et transmission du signal. </t>
  </si>
  <si>
    <t>IP.2.3.6</t>
  </si>
  <si>
    <t>Capteur, actionneur, interface.</t>
  </si>
  <si>
    <t>Problématiques / compétences 
Cycle 4</t>
  </si>
  <si>
    <t>Séquences en attente de placement</t>
  </si>
  <si>
    <t>Chronologie dans la progression</t>
  </si>
  <si>
    <t>Nombre de compétences développées</t>
  </si>
  <si>
    <t xml:space="preserve"> Imaginer, synthétiser, formaliser et respecter une procédure, un protocole. </t>
  </si>
  <si>
    <t xml:space="preserve">Rechercher des solutions techniques à un problème posé, expliciter ses choix et les communiquer en argumentant. </t>
  </si>
  <si>
    <t>Participer à l’organisation et au déroulement de projets.</t>
  </si>
  <si>
    <t>Identifier un besoin et énoncer un problème technique, identifier les conditions, contraintes (normes et règlements) et ressources correspondantes.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</si>
  <si>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</si>
  <si>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</si>
  <si>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</si>
  <si>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</si>
  <si>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</si>
  <si>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</si>
  <si>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</si>
  <si>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</si>
  <si>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</si>
  <si>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</si>
  <si>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</si>
  <si>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</si>
  <si>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</si>
  <si>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</si>
  <si>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Analyser le cycle de vie d’un objet.</t>
  </si>
  <si>
    <t>Thème de séquence</t>
  </si>
  <si>
    <t>Problématiques proposées                       Cycle 4</t>
  </si>
  <si>
    <t>Nombre de séquences où la compétence est travaillée</t>
  </si>
  <si>
    <t>1) Aménager un espace</t>
  </si>
  <si>
    <t>P1_1 : comment aménager une salle de spectacle accueillant tout public et en toute sécurité ?</t>
  </si>
  <si>
    <t>x</t>
  </si>
  <si>
    <t>P1_2 : comment aménager un terrain de camping avec des mobil homes ?</t>
  </si>
  <si>
    <t>P1_3 : comment moderniser un stade ?</t>
  </si>
  <si>
    <t>P1_4 : comment aménager un espace urbain ?</t>
  </si>
  <si>
    <t>P1_5 : comment raccorder une route secondaire à une voie rapide ?</t>
  </si>
  <si>
    <t>P1_6 : comment intégrer un ouvrage bruyant en milieu urbain ?</t>
  </si>
  <si>
    <t xml:space="preserve">P1_7 : comment adapter  l'aménagement intérieur d'un conteneur maritime pour en faire une  habitation ? </t>
  </si>
  <si>
    <t>P1_8 : comment utiliser la simulation pour effectuer les choix de solutions techniques ?</t>
  </si>
  <si>
    <t>P1_9 : comment rendre une vue aérienne interactive ?</t>
  </si>
  <si>
    <t>P1_10 : comment aménager une serre géodésique ?</t>
  </si>
  <si>
    <t>2) Assurer le confort dans une habitation</t>
  </si>
  <si>
    <t>P2_1 : comment programmer un éclairage automatique ?</t>
  </si>
  <si>
    <t>S1</t>
  </si>
  <si>
    <t>P2_2 : comment assurer la régulation d'une température ?</t>
  </si>
  <si>
    <t>S2</t>
  </si>
  <si>
    <t>P2_3 : comment une alarme interagit avec son environnement ?</t>
  </si>
  <si>
    <t>S3</t>
  </si>
  <si>
    <t>P2_4 : comment prendre en compte les contraintes de conception d'un portail automatique ?</t>
  </si>
  <si>
    <t>S4</t>
  </si>
  <si>
    <t>S5</t>
  </si>
  <si>
    <t>3) Identifier les particularités d'un ouvrage d'art</t>
  </si>
  <si>
    <t>P3_1 : quelles sont les particularités de l'habitat régional ?</t>
  </si>
  <si>
    <t>S6</t>
  </si>
  <si>
    <t>P3_2 : quelles sont les particularités d'un éco-quartier ?</t>
  </si>
  <si>
    <t>S7</t>
  </si>
  <si>
    <t>P3_3 : quelles contraintes et quelles solutions techniques pour construire une ligne ferroviaire ?</t>
  </si>
  <si>
    <t>S8</t>
  </si>
  <si>
    <t>P3_4 : quels sont les ouvrages qui permettent de capter, traiter et distribuer l'eau ?</t>
  </si>
  <si>
    <t>S9</t>
  </si>
  <si>
    <t>P3_5 : comment fonctionne une écluse ?</t>
  </si>
  <si>
    <t>S10</t>
  </si>
  <si>
    <t>4) Rendre une construction robuste et stable</t>
  </si>
  <si>
    <t>P4_1 : comment réaliser un mur de soutènement ?</t>
  </si>
  <si>
    <t>S11</t>
  </si>
  <si>
    <t>P4_2 : comment assurer la stabilité d'un voute ?</t>
  </si>
  <si>
    <t>S12</t>
  </si>
  <si>
    <t>P4_3 : pourquoi une construction treillis permet-elle de franchir un obstacle sans danger ?</t>
  </si>
  <si>
    <t>S13</t>
  </si>
  <si>
    <t>P4_4 : comment rendre robuste et stable un pont ?</t>
  </si>
  <si>
    <t>S14</t>
  </si>
  <si>
    <t>P4_5 : comment intégrer un ouvrage virtuel dans son environnement réel ?</t>
  </si>
  <si>
    <t>S15</t>
  </si>
  <si>
    <t>S16</t>
  </si>
  <si>
    <t>S17</t>
  </si>
  <si>
    <t>5) Produire, distribuer et convertir une énergie</t>
  </si>
  <si>
    <t>P5_1 : comment produire et stocker de l'énergie électrique ?</t>
  </si>
  <si>
    <t>S18</t>
  </si>
  <si>
    <t>P5_2 : comment transformer la ressource solaire en énergie électrique ou thermique ?</t>
  </si>
  <si>
    <t>S19</t>
  </si>
  <si>
    <t>P5_3 : quel est le cheminement de l'énergie dans un système ?</t>
  </si>
  <si>
    <t>S20</t>
  </si>
  <si>
    <t>P5_4 : comment est alimenté le TGV ?</t>
  </si>
  <si>
    <t>P5_5 : comment une voiture hybride fonctionne-t-elle ?</t>
  </si>
  <si>
    <t>S21</t>
  </si>
  <si>
    <t>P5_6 : comment prélever et utiliser l'énergie géothermique ?</t>
  </si>
  <si>
    <t>S22</t>
  </si>
  <si>
    <t>P5_7 : comment améliorer le transport d'énergie d'une ligne LGV ?</t>
  </si>
  <si>
    <t>S23</t>
  </si>
  <si>
    <t>S24</t>
  </si>
  <si>
    <t>6) Préserver les ressources (économiser l'énergie et préserver l'environnement)</t>
  </si>
  <si>
    <t>P6_1 : comment le choix d'un matériau permet-il de réduire l'impact environnemental ?</t>
  </si>
  <si>
    <t>S25</t>
  </si>
  <si>
    <t>P6_2 : comment limiter l'impact  des eaux usées sur l'environnement ?</t>
  </si>
  <si>
    <t>S26</t>
  </si>
  <si>
    <t>P6_3 : comment traiter et utiliser les eaux pluviales ?</t>
  </si>
  <si>
    <t>S27</t>
  </si>
  <si>
    <t>P6_4 : comment optimiser les apports solaires sur le toit d'un immeuble ? (niveau 1)</t>
  </si>
  <si>
    <t>S28</t>
  </si>
  <si>
    <t>P6_5 : comment optimiser les apports solaires sur le toit d'un immeuble ? (niveau 2)</t>
  </si>
  <si>
    <t>S29</t>
  </si>
  <si>
    <t>S30</t>
  </si>
  <si>
    <t>7) Programmer un objet</t>
  </si>
  <si>
    <t>P7_1 : par quoi et comment programmer un objet technique ?</t>
  </si>
  <si>
    <t>P7_2 : comment travailler dans un milieu hostile à la place de l'homme ?</t>
  </si>
  <si>
    <t>P7_3 : comment rendre automatique le fonctionnement d'un système ?</t>
  </si>
  <si>
    <t>P7_4 : comment piloter un objet technique avec un smartphone ?</t>
  </si>
  <si>
    <t>P7_5 : comment adapter un éclairage urbain dans son contexte ?</t>
  </si>
  <si>
    <t>P7_6 : quel éclairage pour demain ?</t>
  </si>
  <si>
    <t>P7_7 : comment réaliser une application androïd ?</t>
  </si>
  <si>
    <t>P7_8 : comment utiliser  la technologie RFID  pour ouvrir automatiquement un portail ?</t>
  </si>
  <si>
    <t>P7_9 : comment piloter un système technique par l’intermédiaire d’un smartphone ou d'une tablette ?</t>
  </si>
  <si>
    <t>P7_10 : comment surveiller une zone dans une habitation ?</t>
  </si>
  <si>
    <t xml:space="preserve">P7_11 : Comment automatiser des tâches sur son smartphone? </t>
  </si>
  <si>
    <t>P7_12 : comment commander l'ouverture d'une gâche électrique d'une serrure ?</t>
  </si>
  <si>
    <t>8) Acquérir et transmettre des informations ou des données</t>
  </si>
  <si>
    <t>P8_1 : comment créer un réseau de données ?</t>
  </si>
  <si>
    <t>P8_2 : comment les objets techniques communiquent-ils sur Internet ?</t>
  </si>
  <si>
    <t>P8_3 : comment calculer les temps lors d'une course sportive ?</t>
  </si>
  <si>
    <t>P8_4 : comment un objet peut-il communiquer avec son environnement ?</t>
  </si>
  <si>
    <t>P8_5 : comment les ordinateurs arrivent-ils à communiquer ?</t>
  </si>
  <si>
    <t>9) Préserver la santé et assister l'homme</t>
  </si>
  <si>
    <t>P9_1 : comment la reconnaissance gestuelle assiste-t-elle l'homme ?</t>
  </si>
  <si>
    <t>P9_2 : quelles fonctions supplémentaires apporte un textile intelligent ?</t>
  </si>
  <si>
    <t>P9_3 : comment la technologie facilite t'elle notre alimentation ?</t>
  </si>
  <si>
    <t>P9_4 : comment se protéger du bruit  en milieu urbain proche d'une ligne LGV ?</t>
  </si>
  <si>
    <t>P9_5 : comment garantir une bonne qualité de l’air dans l’habitat ?</t>
  </si>
  <si>
    <t>P9_6 : comment la technologie nous informe sur notre santé ?</t>
  </si>
  <si>
    <t>10) Identifier l'évolution des objets (intégré dans d'autres thèmes)</t>
  </si>
  <si>
    <t>P10_1 : comment le contexte historique et géographique influe-t-il sur la conception ?</t>
  </si>
  <si>
    <t>P10_2 : de quelle façon les objets techniques évoluent dans le temps ?</t>
  </si>
  <si>
    <t>P10_3 : comment le confort et la sécurité font évoluer les objets techniques ?</t>
  </si>
  <si>
    <t>11) Se déplacer sur terre, air, mer</t>
  </si>
  <si>
    <t>P11_1 : quelles solutions techniques pour assurer la propulsion d'un véhicule ?</t>
  </si>
  <si>
    <t>P11_2 : comment un objet technique permet d'augmenter notre vitesse de déplacement ?</t>
  </si>
  <si>
    <t>P11_3 : comment se développent les transports maritimes et fluviaux ?</t>
  </si>
  <si>
    <t>P11_4 : comment franchir un obstacle par voie fluviale ?</t>
  </si>
  <si>
    <t>P11_5 : comment mesurer la distance correspondante à un déplacement sur terre ?</t>
  </si>
  <si>
    <t>12) Thème libre</t>
  </si>
  <si>
    <t>P12_1 : problématique 1 ?</t>
  </si>
  <si>
    <t>Projet</t>
  </si>
  <si>
    <t>Projet P9_1_1 : recherches de solutions</t>
  </si>
  <si>
    <t>Projet P9_1_2 : réalisation - test et validation</t>
  </si>
  <si>
    <t>Projet P9_4_1 : recherches de solutions</t>
  </si>
  <si>
    <t>Projet P9_4_2 : réalisation</t>
  </si>
  <si>
    <t>Projet P9_4_3 : test et validation</t>
  </si>
  <si>
    <t xml:space="preserve">Progression du cycle </t>
  </si>
  <si>
    <t xml:space="preserve">Progression pédagogique technologie cycle 4  </t>
  </si>
  <si>
    <t>Les objets et systèmes techniques et les changements induits dans la société</t>
  </si>
  <si>
    <t>La modélisation et la simulation des objets et systèmes techniques</t>
  </si>
  <si>
    <t>Nombre d'itérations de la compétence</t>
  </si>
  <si>
    <t>Repère séquence</t>
  </si>
  <si>
    <t>Répartition sur le cycle</t>
  </si>
  <si>
    <t>Lien avec les enseignements pratiques interdisciplinaires (EPI)</t>
  </si>
  <si>
    <t xml:space="preserve">Imaginer, synthétiser, formaliser et respecter une procédure, un protocole. </t>
  </si>
  <si>
    <t xml:space="preserve">DIC.1.3 </t>
  </si>
  <si>
    <t xml:space="preserve"> Mesurer des grandeurs de manière directe ou indirecte. </t>
  </si>
  <si>
    <t>DIC.1.1       DIC.1.2</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</si>
  <si>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</si>
  <si>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</si>
  <si>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</si>
  <si>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</si>
  <si>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 xml:space="preserve">Problématique </t>
  </si>
  <si>
    <t>Thématiques du programme</t>
  </si>
  <si>
    <t>Connaissances</t>
  </si>
  <si>
    <t>Présentation de la séquence</t>
  </si>
  <si>
    <t>Situation déclenchante possible</t>
  </si>
  <si>
    <t>Éléments pour la synthèse de la séquence (objectifs)</t>
  </si>
  <si>
    <t>Piste d'évaluation</t>
  </si>
  <si>
    <t>Positionnement dans le cycle 4</t>
  </si>
  <si>
    <t>Milieu de cycle</t>
  </si>
  <si>
    <t>Liens possibles avec les EPI ou les parcours (Avenir, Citoyen, PEAC)</t>
  </si>
  <si>
    <t>Prérequis</t>
  </si>
  <si>
    <t>Proposition de déroulé</t>
  </si>
  <si>
    <t>Séance 1</t>
  </si>
  <si>
    <t>Séance 2</t>
  </si>
  <si>
    <t>Séance 3</t>
  </si>
  <si>
    <t>Question directrice</t>
  </si>
  <si>
    <t>Activités</t>
  </si>
  <si>
    <t>Démarche pédagogique</t>
  </si>
  <si>
    <t>Conclusion / bilan</t>
  </si>
  <si>
    <t xml:space="preserve">Ressources </t>
  </si>
  <si>
    <t>Sx</t>
  </si>
  <si>
    <t>Design. Innovation et créativité. Veille. Représentation de solutions (croquis, schémas, algorithmes). Réalité augmentée. Objets connectés.</t>
  </si>
  <si>
    <t>► Identifier un besoin et énoncer un problème technique, identifier les conditions, contraintes (normes et règlements) et ressources correspondantes.</t>
  </si>
  <si>
    <t>Une salle de spectacle doit être conçue dans le respect des normes d'accueil du public. Cette séquence permet de travailler sur la modélisation de l'aménagement d'une salle de spectacle puis sur la simulation de la conformité de ses aménagements.</t>
  </si>
  <si>
    <t>Un film, une illustration ou un article montrant les difficultés des personnes à mobilité réduite.</t>
  </si>
  <si>
    <t>Pour la conception d’un objet, il est indispensable de prendre en compte les contraintes et les normes liées à son fonctionnement et à la sécurité. Un espace réel peut être représenté par un modèle. Des simulations (virtuelles) sont possibles sur ce modèle, ici, par exemple, pour le passage des personnes à mobilité réduite. La simulation facilite la résolution de problèmes techniques en permettant de prévoir les fonctionnements réels.</t>
  </si>
  <si>
    <t>Réalisation d'une salle de spectacle conforme aux contraintes.</t>
  </si>
  <si>
    <r>
      <rPr>
        <sz val="10"/>
        <color rgb="FF000000"/>
        <rFont val="Calibri"/>
        <family val="2"/>
        <charset val="1"/>
      </rPr>
      <t>Début de cycle, classe de 5</t>
    </r>
    <r>
      <rPr>
        <vertAlign val="superscript"/>
        <sz val="10"/>
        <color rgb="FF000000"/>
        <rFont val="Calibri"/>
        <family val="2"/>
        <charset val="1"/>
      </rPr>
      <t>e</t>
    </r>
    <r>
      <rPr>
        <sz val="10"/>
        <color rgb="FF000000"/>
        <rFont val="Calibri"/>
        <family val="2"/>
        <charset val="1"/>
      </rPr>
      <t>.</t>
    </r>
  </si>
  <si>
    <t>Science, technologie et société</t>
  </si>
  <si>
    <t>Monde professionnel et économique</t>
  </si>
  <si>
    <t>Savoir utiliser et rechercher des informations sur un réseau.</t>
  </si>
  <si>
    <t>Corps, santé, bien-être et sécurité</t>
  </si>
  <si>
    <t>Qu'est ce qu'un ERP (établissement recevant du public), quels sont les différents espaces d’une salle de spectacle ?</t>
  </si>
  <si>
    <t>Comment prendre en compte les différentes contraintes pour agencer une salle de spectacle ?</t>
  </si>
  <si>
    <t>Quelles propositions d’agencement pour cette salle de spectacle ?</t>
  </si>
  <si>
    <t>Recherche documentaire, production de croquis.</t>
  </si>
  <si>
    <t>Recherche documentaire , production de croquis.</t>
  </si>
  <si>
    <t>Chaque équipe crée une modélisation de l'agencement de la salle de spectacle. Une simulation est ensuite engagée.</t>
  </si>
  <si>
    <t>Investigation.</t>
  </si>
  <si>
    <t>Résolution de problème.</t>
  </si>
  <si>
    <t>Définir un ERP. Indiquer à quelle catégorie appartient une salle de spectacle.</t>
  </si>
  <si>
    <t>Repérer les différentes contraintes. Proposer une réponse adaptée pour chaque contrainte.</t>
  </si>
  <si>
    <t>Définir ce qu'apporte une simulation.</t>
  </si>
  <si>
    <t>Document sur les normes. Document sur situation déclenchante.</t>
  </si>
  <si>
    <t>Logiciel 2D/3D.</t>
  </si>
  <si>
    <t>Application multimédia  «agencement d'une salle de spectacle ».</t>
  </si>
  <si>
    <t xml:space="preserve">Cette séquence permet de découvrir quelques contraintes qui interviennent dans la modernisation d'un stade. La réalisation d’une tribune permet d’aborder son intégration dans le site,  le choix de ses dimensions, la quantité possible de spectateurs et son inclinaison pour assurer sécurité et visibilité. </t>
  </si>
  <si>
    <t xml:space="preserve">Une illustration montrant en enfant en bord de terrain qui n'arrive pas à voir le match de football.
Une animation ou une vidéo montrant quelqu'un qui a du mal à voir un spectacle ou un match sur un stade en plein air.
</t>
  </si>
  <si>
    <t xml:space="preserve">Le choix d'une solution technique dépend de plusieurs contraintes. Une construction doit respecter les contraintes réglementaires intégrées dans le plan local d'urbanisme (hauteur maximale de la construction...), mais aussi les normes de sécurité (évacuation des spectateurs en cas d'urgence...).
Pour communiquer une représentation d'un objet technique volumineux, il faut utiliser une réduction. C'est ce qu'on appelle l'échelle de représentation. 
</t>
  </si>
  <si>
    <t xml:space="preserve">Comptes rendus intermédiaires de chaque équipe.
Présentation orale des équipes.
Conformité des calculs ou d'une réalisation par rapport au cahier des charges.
</t>
  </si>
  <si>
    <t>Début de cycle</t>
  </si>
  <si>
    <t>Sciences technologie et société</t>
  </si>
  <si>
    <t>Comment moderniser un stade ?</t>
  </si>
  <si>
    <t xml:space="preserve">Comment intégrer la tribune dans son environnement  tout en accueillant assez de spectateurs ? 
Comment permettre à chaque spectateur de voir le match en toute sécurité ? 
</t>
  </si>
  <si>
    <t>Quelles sont les contraintes que nous avons résolues ?</t>
  </si>
  <si>
    <t>Utilisation de l'animation numérique du pack "Habitats et Ouvrages" : "Le stade".
Chaque équipe commence la mission 1 sur ordinateur.</t>
  </si>
  <si>
    <t>Animation - mission 2 - Comment intégrer la tribune dans son environnement  tout en accueillant assez de spectateurs ?
Animation - mission 3 - Comment permettre à chaque spectateur de voir le match en toute sécurité ?</t>
  </si>
  <si>
    <t>Mission 4.</t>
  </si>
  <si>
    <t>Le choix d'une solution technique dépend de plusieurs contraintes.
Les contraintes peuvent être liées par exemple : au fonctionnement, à l'ergonomie, à l'esthétique,  à la sécurité, à la règlementation…</t>
  </si>
  <si>
    <t xml:space="preserve">Pour communiquer, il est nécessaire de représenter l'objet en l'agrandissant ou le rétrécissant. La bonne inclinaison de la tribune doit permettre aux spectateurs de voir tout en respectant les règles de sécurité.
</t>
  </si>
  <si>
    <t>Les règles d'urbanisme imposent des limitations sur la hauteur de construction, la proximité avec les constructions existantes et l'esthétisme afin que le projet soit en accord avec son environnement.</t>
  </si>
  <si>
    <t>Animation numérique du pack "Habitats et Ouvrages" : "Le stade" - mission 1.</t>
  </si>
  <si>
    <t xml:space="preserve">Animation numérique du pack "Habitats et Ouvrages" : "Le stade" - mission 2 et 3.
Extrait vidéo sur  le site TV « les tribunes du stade de France ».
</t>
  </si>
  <si>
    <t>Animation numérique du pack "Habitats et Ouvrages" : "Le stade" - mission 4.</t>
  </si>
  <si>
    <t>P1_7 : comment adapter un conteneur maritime pour en faire une  habitation?</t>
  </si>
  <si>
    <t>Présenter à l’oral et à l’aide de supports numériques multimédias des solutions techniques au moment des revues de projet.</t>
  </si>
  <si>
    <t>L’évolution des objets. Impacts sociétaux et environnementaux dus aux objets. Cycle de vie. Les règles d’un usage raisonné des objets communicants respectant la propriété intellectuelle et l’intégrité d’autrui.</t>
  </si>
  <si>
    <t>Sensibilisés à la pénurie de logements étudiants, les élèves recherchent une solution alternative pour y faire face. Pourquoi n'utiliserait-on pas sur le Dunkerquois, les conteneurs maritimes ? Le conteneur ne serait-il pas une vraie réponse à l'habitat d'urgence ? Les élèves vont concevoir et proposer des solutions d'aménagement intérieur pour faire d'un conteneur un logement étudiant confortable.</t>
  </si>
  <si>
    <t>Est-il facile de se loger aujourd'hui en France ? Comment se loger lorsque l'on a 20 ans, étudiant dans de grandes universités, donc dans de grandes villes, et avec peu de revenus ? Quels sont les différents types de logements disponibles ?</t>
  </si>
  <si>
    <t>À la fin de la séquence, les élèves doivent être capables de proposer des solutions en réponse aux besoins, matérialiser des idées en intégrant une dimension design.</t>
  </si>
  <si>
    <t>Croquis des élèves et des équipes. Savoir matérialiser ses idées 2D et 3D. Solutions pour l'aménagement du conteneur.</t>
  </si>
  <si>
    <r>
      <rPr>
        <sz val="10"/>
        <color rgb="FF000000"/>
        <rFont val="Calibri"/>
        <family val="2"/>
        <charset val="1"/>
      </rPr>
      <t>5</t>
    </r>
    <r>
      <rPr>
        <vertAlign val="superscript"/>
        <sz val="10"/>
        <color rgb="FF000000"/>
        <rFont val="Calibri"/>
        <family val="2"/>
        <charset val="1"/>
      </rPr>
      <t>e</t>
    </r>
  </si>
  <si>
    <t>Parcours avenir et découverte des métiers</t>
  </si>
  <si>
    <t>Quelle solution de logement alternatif a du sens pour Dunkerque ?</t>
  </si>
  <si>
    <t>Comment penser l'aménagement intérieur du conteneur ?</t>
  </si>
  <si>
    <t>Comment optimiser l'aménagement intérieur du conteneur ?</t>
  </si>
  <si>
    <t>L'aménagement du conteneur doit réaliser les fonctions qui permettent de répondre aux besoins des étudiants. Quelles sont ces fonctions ? (à différencier des solutions). Justifier l'utilisation d'un conteneur de dimensions intérieures L : 5,88m, l : 2,33m, H : 2,36m.</t>
  </si>
  <si>
    <t>Réaliser des croquis pour penser l'aménagement intérieur du conteneur. Prendre en main Sweet Home 3D.</t>
  </si>
  <si>
    <t>Les élèves réfléchissent ensemble pour prendre en compte les contraintes imposées (espace fonctionnel, coût réduit) et être à même d'améliorer les propositions initiales puis ils terminent les conceptions 2D et 3D.</t>
  </si>
  <si>
    <t>Au préalable (à la maison), les élèves auront consulté les différentes ressources, et répondu aux questions suivantes : quel est le problème soulevé, quelles sont les solutions proposées pour le résoudre ? Quelle solution peut être choisie pour Dunkerque ? Démarche investigation et recherche documentaire.</t>
  </si>
  <si>
    <t>Prise en main du logiciel 3D de manière inductive. Les croquis 2D s'inscrivent dans un format donné. Démarche de résolution de problème.</t>
  </si>
  <si>
    <t>Au préalable (à la maison), les élèves visionnent la ressource vidéo. Ils répondent à quelques questions dont les réponses mettent en évidence que Schüte Lihotzky a aménagé une cuisine qui concentre un maximum d'efficacité dans un minimum d'espace. Son geste architectural visait à concevoir une cuisine fonctionnelle et économique. Les élèves vont s'en inspirer. Démarche de résolution de problème.</t>
  </si>
  <si>
    <t>Les différentes fonctions du conteneur (vie maritime, transformation en habitat).</t>
  </si>
  <si>
    <t>Matérialisation des idées en 2D et 3D. Notions d'échelles et de proportionnalité.</t>
  </si>
  <si>
    <t>Les élèves justifient oralement les améliorations apportées et la pertinence de leur aménagement.</t>
  </si>
  <si>
    <t>Articles : pénurie en Suède, au Havre, Capsule au Japon. Vidéo : pénurie à Lyon. Photos de chambre de "bonne"</t>
  </si>
  <si>
    <t>Logiciel Sweet Home 3D et fichier de départ.</t>
  </si>
  <si>
    <t>Vidéo : La cuisine de Francfort (1926) de « Grete Schüte Lihotzky. Document : 4 studios en dessin 2D avec une liste d'achats.</t>
  </si>
  <si>
    <t>P1_8 : comment utiliser la simulation pour effectuer les choix de solutions techniques?</t>
  </si>
  <si>
    <t>Dans le cadre d'un EPI, les élèves participent à la mise en valeur d'un ouvrage littéraire en intégrant, dans une maquette, des éléments du décor. Ils se servent notamment de l'ouvrage pour déterminer les contraintes à respecter. Ils conçoivent et réalisent un/des éléments du décor.  Une présentation au CDI, ouvrage littéraire/décor, est faite en fin de séquence. Dans cet exemple, le roman "Alice au pays des merveilles" a été choisi.</t>
  </si>
  <si>
    <t>Extraits écrits et visuels du roman "Alice au pays des merveilles".</t>
  </si>
  <si>
    <t>Associer la forme à la résistance d'un objet. Visualiser les faiblesses possibles d'un objet. Apporter des améliorations.</t>
  </si>
  <si>
    <t>Transfert sur un autre objet lié au roman.</t>
  </si>
  <si>
    <t>Français, Anglais, Arts Plastiques</t>
  </si>
  <si>
    <t>Quels sont les repères pour concevoir un objet ?</t>
  </si>
  <si>
    <t>Comment représenter une solution technique ?</t>
  </si>
  <si>
    <t>Comment modéliser et valider une solution technique ?</t>
  </si>
  <si>
    <t>Compléter le cahier des charges à l'aide de documents supports, relever des mesures réelles.</t>
  </si>
  <si>
    <t>Dessiner une solution.</t>
  </si>
  <si>
    <t>Modélisation, simulation, analyse</t>
  </si>
  <si>
    <t>Fonction de services, contraintes, normes, charte graphique.</t>
  </si>
  <si>
    <t>Notion d'échelle, notion de design, diversité des solutions.</t>
  </si>
  <si>
    <t>Fonctions principales d'un logiciel de modélisation volumique, lien entre forme et résistance.</t>
  </si>
  <si>
    <t>Cahier des charges incomplet, image tirée du roman, extraits de norme, instrument de mesure-chaise réelle.</t>
  </si>
  <si>
    <t>Feuille quadrillée.</t>
  </si>
  <si>
    <t xml:space="preserve">Logiciel de modélisation volumique. </t>
  </si>
  <si>
    <t>Procédures, protocoles. Ergonomie.</t>
  </si>
  <si>
    <t>Notions d’algorithme et de programme. Notion de variable informatique. Déclenchement d'une action par un événement, séquences d'instructions, boucles, instructions conditionnelles. Systèmes embarqués. Forme et transmission du signal. Capteur, actionneur, interface.</t>
  </si>
  <si>
    <t>But de l'EPI : faire réinvestir aux élèves leurs lieux d'habitation et leur faire s'approprier la ville par les mots, en sublimant un univers qu'ils connaissent finalement mal par le français (compétences d'écriture et d'étude du langage poétique), et la technologie (réalisation d'un programme en ligne sous Scratch cartographiant les quartiers et lieux de la ville avec une interactivité avec la souris (petit bonhomme mobile faisant au gré de la souris découvrir la ville de manière interactive à partir d’une vue aérienne (exploration et description des lieux par des photos et des poèmes saisis et/ou enregistrés (son ou vidéo)))</t>
  </si>
  <si>
    <t>Bilan des échanges sur la ville et des comportements et habitudes des élèves.</t>
  </si>
  <si>
    <t>Mise en évidence des différentes approches que l'on peut avoir sur un lieu ou un objet ainsi que sur les notions de base de la programmation sous Scratch (boucles, instruction conditionnelle).</t>
  </si>
  <si>
    <r>
      <rPr>
        <sz val="10"/>
        <color rgb="FF000000"/>
        <rFont val="Calibri"/>
        <family val="2"/>
        <charset val="1"/>
      </rPr>
      <t>Début de cycle, 5</t>
    </r>
    <r>
      <rPr>
        <vertAlign val="superscript"/>
        <sz val="10"/>
        <color rgb="FF000000"/>
        <rFont val="Calibri"/>
        <family val="2"/>
        <charset val="1"/>
      </rPr>
      <t>e</t>
    </r>
  </si>
  <si>
    <t>La partie découverte de la ville, de ses lieux et leurs descriptions par des poèmes sera réalisée par le professeur de français dans le cadre des EPI.</t>
  </si>
  <si>
    <t>Les métiers liés aux écrivains et aux éditeurs seront étudiés dans le cadre du parcours avenir.</t>
  </si>
  <si>
    <t>Comment redécouvrir la ville ?</t>
  </si>
  <si>
    <t>Comment mettre en forme notre travail de manière attractive et ludique afin de le diffuser ?</t>
  </si>
  <si>
    <t>Comment saisir notre scénario dans le logiciel Scratch ?</t>
  </si>
  <si>
    <t>Co-intervention du professeur de français et du professeur de technologie pour mettre à jour les connaissances des élèves de leur propre ville de résidence. A l’aide du professeur de français et partant d’une vue aérienne de la ville, cette mise en situation vise à mettre en correspondance des lieux repérés et géolocalisés avec des supports littéraires (par exemple, poèmes d’auteurs locaux qui subliment les lieux identifiés et qui les mettent en valeur). Cette séance peut aussi s’appuyer sur des prises de photos antérieurement réalisées par les élèves.</t>
  </si>
  <si>
    <t>Proposition par les élèves de solutions courantes à cette question (diaporama, exposition de photos, articles dans le journal du collège...). Présentation par le professeur d'applications créées sous Scratch et échanges sur l'intérêt qu'aurait ce logiciel dans la mise en valeur et la diffusion de leurs travaux. Création par les groupes d'élèves de scénarii simples permettant à partir d'une vue aérienne de la ville, de photos prises et des poèmes réalisés de mettre en scène l'ensemble. Réalisation d'une application qui permettrait de naviguer de manière interactive dans la ville en sublimant les lieux choisis par les élèves.</t>
  </si>
  <si>
    <t>Les élèves n'ayant jamais utilisé ce genre de programme, présentation par le professeur des fonctions nécessaires à la saisie de leurs scénarios (costumes, boucles, instructions conditionnelles liées au clic souris...). Saisie des scénarios par les groupes, test et ajustement. Présentation finale de ceux-ci devant le professeur de français et les parents.</t>
  </si>
  <si>
    <t>Analyse et écriture (effectuée par le professeur de français).</t>
  </si>
  <si>
    <t>Résolution de problème (convertir scénario en code informatique (blocs)) - Investigation sur problèmes éventuels.</t>
  </si>
  <si>
    <t>Bilan lié aux types d'approches possibles d'objets (visuel, fonction, odeur, toucher, aspect, émotion, réputation…) et des divergences d'opinions entre élèves.</t>
  </si>
  <si>
    <t>Bilan lié à la programmation informatique d'applications nomades.</t>
  </si>
  <si>
    <t>Bilan lié  aux notions de boucles, d'instructions conditionnelles, d'algorithme et de programme.</t>
  </si>
  <si>
    <t>Base de données de Scratch (en ligne).</t>
  </si>
  <si>
    <t>Document d'accompagnement pour repérage des différentes fonctions de Scratch (version simple).</t>
  </si>
  <si>
    <t>MSOST 2.1</t>
  </si>
  <si>
    <t>Une serre doit être aménagée afin de permettre aux personnels de circuler dans la serre pour entretenir les plantations. Cette séquence permet de travailler sur le design et la modélisation des bacs contenant les plantes. Elle pourra être suivie des séquences P2_2 et P7_3.</t>
  </si>
  <si>
    <t>Un film, une illustration ou un article montrant la culture sous serre.</t>
  </si>
  <si>
    <t>Pour la conception d’un objet, il est indispensable de prendre en compte les contraintes et les normes liées à son fonctionnement et à la sécurité.  Des modélisations peuvent permettre de simuler l'implantation et la répartition des bacs. La simulation facilite la résolution de problèmes techniques en permettant de prévoir virtuellement les fonctionnements réels d'un système.</t>
  </si>
  <si>
    <t>Réalisation de bac à fleurs conformes aux contraintes.</t>
  </si>
  <si>
    <t>Fin de cycle</t>
  </si>
  <si>
    <t>Qu'est ce qu'une serre géodésique ? Comment réaliser son prototype ?</t>
  </si>
  <si>
    <t>Comment prendre en compte les différentes contraintes pour agencer la serre ?</t>
  </si>
  <si>
    <t>Quelles solutions d’agencement proposer pour cette serre ?</t>
  </si>
  <si>
    <t xml:space="preserve">Construire la serre. </t>
  </si>
  <si>
    <t>Chaque équipe crée une modélisation des bacs à fleurs et une répartition dans la serre. Les propositions sont déposées en ligne et soumises à un vote.</t>
  </si>
  <si>
    <t>Dimensionner une structure avec un simulateur.</t>
  </si>
  <si>
    <t>Document sur les normes. Document sur situation déclenchante. CDCF</t>
  </si>
  <si>
    <t>Espace partagé, CDCF, plans d'implantation.</t>
  </si>
  <si>
    <t>Modeleur volumique Sketchup, cloud , outil de questionnaire en ligne.</t>
  </si>
  <si>
    <t>Outils numériques de présentation. Charte graphique.</t>
  </si>
  <si>
    <t>Représentation fonctionnelle des systèmes. Structure des systèmes. Chaîne d’énergie.Chaîne d’information.</t>
  </si>
  <si>
    <t>À partir du système d'éclairage automatique de chemin piétonnier d'accès au parking. Cette séquence a pour but de faire découvrir la notion de système automatique.</t>
  </si>
  <si>
    <t>Îlots 1 et 4 : vidéo montrant l'arrivée d'une personne en voiture au collège un matin d'hiver. Appel à la loge, ouverture et fermeture du portail automatique. Éclairage automatique du chemin piétonnier pour accéder au collège. Îlots 2 et 5 : vidéo d'un passage à niveau manuel, puis d'un passage à niveau automatique. Îlots 3 et 6 : vidéo d'un portail manuel, puis vidéo d'un portail automatique d'une habitation.</t>
  </si>
  <si>
    <t xml:space="preserve">Dans tous les systèmes automatiques, il y a une partie opérative et une partie commande. Les schémas des chaînes d'information et d'énergie permettent de représenter la chaîne fonctionnelle d'un système réel. La définition des E/S d'un système automatique est une étape préliminaire pour rédiger un  algorigramme ou un algorithme, ce qui permettra d'écrire le programme informatique du système. </t>
  </si>
  <si>
    <t xml:space="preserve">Étude du fonctionnement d'une banne de terrasse automatique (ensoleillement, vent) ou d'un éclairage de nuit. </t>
  </si>
  <si>
    <t>Qu'est-ce qu'un système automatique ?</t>
  </si>
  <si>
    <t>Comment est constitué un système automatique ?</t>
  </si>
  <si>
    <t>Comment écrire  le programme d'un système automatique?</t>
  </si>
  <si>
    <t>Observations vidéos.Travail de recherche sur internet et de production d'une présentation numérique.</t>
  </si>
  <si>
    <t>Démontage et remontage d'une lampe solaire en suivant une procédure.
Observer et identifier les différents composants de la chaîne d'énergie et d'information</t>
  </si>
  <si>
    <t>Observer et décrire les différentes étapes du fonctionnement d'un système automatisé. Définir les variables entrées et les variables de sorties du futur programme et écrire ce dernier sous forme  d'algorigramme. Programmation arduino et/ou ardublock.</t>
  </si>
  <si>
    <t>Différencier un système manuel d'un système automatique. Identifier les entrées et sorties.</t>
  </si>
  <si>
    <t>Descriptif de la chaîne fonctionnelle d'un système automatique.</t>
  </si>
  <si>
    <t>Définir la notion d'algorithme, de programme et de variables E/S. Fonctions logiques et boucles itératives.</t>
  </si>
  <si>
    <t>Vidéos, internet.</t>
  </si>
  <si>
    <t>Procédure de démontage et remontage. Notice technique du produit. Fiche d'activité vue éclatée de l'objet technique. Schéma des chaînes à compléter.</t>
  </si>
  <si>
    <t xml:space="preserve">Vidéo et maquette d'un système d'éclairage (détection mouvement et luminosité).
Fiches ressources : symboles électriques, algorigramme,  le logiciel ardublock. </t>
  </si>
  <si>
    <t>► Exprimer sa pensée à l’aide d’outils de description adaptés : croquis, schémas, graphes, diagrammes, tableaux (représentations non normées)..</t>
  </si>
  <si>
    <t>OTSCIS 2.1</t>
  </si>
  <si>
    <t>Croquis à main levée,</t>
  </si>
  <si>
    <t>DIC 2.1</t>
  </si>
  <si>
    <t>Réaliser, de manière collaborative, le prototype d’un objet pour valider une solution..</t>
  </si>
  <si>
    <t>DIC 1.5</t>
  </si>
  <si>
    <t>Imaginer des solutions pour produire des objets en réponse au besoin</t>
  </si>
  <si>
    <t>innovation, créativité</t>
  </si>
  <si>
    <t>Outils de description d’un fonctionnement, d’une structure et d’un comportement</t>
  </si>
  <si>
    <t>MSOST 1.1</t>
  </si>
  <si>
    <t xml:space="preserve"> ► Lire, utiliser et produire des représentations numériques d’objets</t>
  </si>
  <si>
    <t>OTSCIS 2.2</t>
  </si>
  <si>
    <t>Le développement des fleurs et plantes dans une serre doit être optimisé.
Cette séquence permet de travailler sur logiciel et d'étudier les capteurs. Elle peut être la suite de la séquence P1_10.</t>
  </si>
  <si>
    <t>Vidéo du fonctionnement d'un système de régulation d'une serre.</t>
  </si>
  <si>
    <t>Pour gérer l'énergie dans la serre et suivre le comportement du milieu ambiant, il est nécessaire de disposer d'informations sur la température, l'hygrométrie. Ces informations sont acquises grâce à des capteurs et elles seront transmises au système de pilotage qui interprétera les paramètres et leur évolution afin d'agir sur les systèmes de régulation de la serre (arrosage, ventilation, chauffage...).</t>
  </si>
  <si>
    <t>Sommative : organigramme du fonctionnement d’une serre.
Formative : utiliser un modeleur volumique.</t>
  </si>
  <si>
    <t>Sciences, technologie et société</t>
  </si>
  <si>
    <t>Savoir utiliser le réseau du collège.</t>
  </si>
  <si>
    <t>Comment réguler une température dans un milieu confiné ?</t>
  </si>
  <si>
    <t>Comment modéliser les effecteurs ?</t>
  </si>
  <si>
    <t>Comment réaliser ces effecteurs ?</t>
  </si>
  <si>
    <t>Définir les paramètres à réguler, mettre en rapport les capteurs et actionneurs nécessaires, dessiner à l'aide de croquis et de schémas les effecteurs.</t>
  </si>
  <si>
    <t>Modéliser les pièces permettant l'intégration des capteurs et actionneurs dans la serre.</t>
  </si>
  <si>
    <t>Réaliser les composants nécessaires à l'assemblage des effecteurs.</t>
  </si>
  <si>
    <t xml:space="preserve">Définir les capteurs utiles pour réguler la température, l'hygrométrie.
</t>
  </si>
  <si>
    <t>Choix de solutions, pertinence des solutions entre les  modèles virtuels élaborés et le prototype réel de la serre.</t>
  </si>
  <si>
    <t>Les machines de prototypage rapide permettent la réalisation de pièces fonctionnelles aux formes complexes dans des délais rapides.</t>
  </si>
  <si>
    <t>Capteurs, interface, actionneurs, logiciel de pilotage.</t>
  </si>
  <si>
    <t>Modeleur 3D, bibliothèques de composants 3D.</t>
  </si>
  <si>
    <t xml:space="preserve">Imprimante 3D, commande numérique.
</t>
  </si>
  <si>
    <t>Instruments de mesure usuels. Principe de fonctionnement d’un capteur, d’un codeur, d’un détecteur. Nature du signal : analogique ou numérique. Nature d’une information : logique ou analogique.</t>
  </si>
  <si>
    <t>Un système interagit avec son environnement. Il doit acquérir des informations de différentes natures, les traiter et réaliser diverses actions. Les élèves découvrent les capteurs et les actionneurs.</t>
  </si>
  <si>
    <t>Vidéos</t>
  </si>
  <si>
    <t>Principe de fonctionnement d'un capteur, d'un actionneur. Énergie d'entrée, de sortie. Transformation de l'énergie. Nature des informations et des signaux. Représentation fonctionnelle de l'alarme.</t>
  </si>
  <si>
    <t>Évaluation des comptes rendus d'investigation. Repérer des capteurs et des actionneurs sur d'autres objets familiers. Refaire le schéma fonctionnel d'un autre objet technique simple (transfert des connaissances).</t>
  </si>
  <si>
    <r>
      <rPr>
        <sz val="10"/>
        <color rgb="FF000000"/>
        <rFont val="Calibri"/>
        <family val="2"/>
        <charset val="1"/>
      </rPr>
      <t>4</t>
    </r>
    <r>
      <rPr>
        <vertAlign val="superscript"/>
        <sz val="10"/>
        <color rgb="FF000000"/>
        <rFont val="Calibri"/>
        <family val="2"/>
        <charset val="1"/>
      </rPr>
      <t>e</t>
    </r>
  </si>
  <si>
    <t xml:space="preserve">Quelles sont les informations nécessaires au fonctionnement de l'alarme et quelles actions doit-elle pouvoir réaliser ? </t>
  </si>
  <si>
    <t xml:space="preserve">Comment l'alarme peut-elle acquérir des informations ? </t>
  </si>
  <si>
    <t>Comment l'alarme agit sur son environnement ?</t>
  </si>
  <si>
    <t>Rechercher toutes les informations et données nécessaires au fonctionnement de l'alarme et des actions qu'elle doit réaliser.</t>
  </si>
  <si>
    <t>Repérer les différents capteurs, identifier leur grandeur d'entrée et de sortie.</t>
  </si>
  <si>
    <t>Repérer les différents actionneurs, les tester et identifier leur grandeur d'entrée et de sortie.</t>
  </si>
  <si>
    <t>Liste d'informations de grandeurs à acquérir et d'actions à réaliser. Représentation du fonctionnement par un schéma.</t>
  </si>
  <si>
    <t>Liste de différents capteurs et de la nature de leurs grandeurs d'entrée et de sortie. Élaboration du schéma fonctionnel.</t>
  </si>
  <si>
    <t>Liste de différents actionneurs et de leurs grandeurs d'entrée et de sortie. Élaboration du schéma fonctionnel.</t>
  </si>
  <si>
    <t xml:space="preserve">Centrale d'alarme, différents capteurs, documentation technique </t>
  </si>
  <si>
    <t>Centrale d'alarme + différents capteurs + documentation technique.</t>
  </si>
  <si>
    <t>Centrale d'alarme + différents actionneurs + documentation technique.</t>
  </si>
  <si>
    <t>Aborder la modélisation numérique et la simulation informatique.</t>
  </si>
  <si>
    <t>Extrait vidéo : Mon oncle de Tati ou Ali Baba.</t>
  </si>
  <si>
    <t>Transmission et transformation de mouvement, éléments de la chaîne numérique.</t>
  </si>
  <si>
    <t>Portfolio d'évaluation, tâche complexe, exposition collective (EPI).</t>
  </si>
  <si>
    <t>E.P.I</t>
  </si>
  <si>
    <t>Comment savoir si je suis manipulé par l'image que je vois?</t>
  </si>
  <si>
    <t>Prérequis :  utiliser un réglet et un calibre à coulisse, concevoir une forme simple en CAO.</t>
  </si>
  <si>
    <t>Parcours Citoyen</t>
  </si>
  <si>
    <t>Développer le jugement critique</t>
  </si>
  <si>
    <t>En tenant compte des contraintes dimensionnelles, comment imaginer à l'aide d'un croquis les éléments d'un système domotique ?</t>
  </si>
  <si>
    <t>Comment concevoir un modèle numérique en tenant compte des contraintes de transmission et de transformation de mouvement ?</t>
  </si>
  <si>
    <t>Comment réaliser un assemblage numérique ? 
Comment transposer un élément en réalité augmentée ?</t>
  </si>
  <si>
    <t>Émettre des idées, proposer une solution, réaliser un dessin. Réaliser une maquette en carton.</t>
  </si>
  <si>
    <t xml:space="preserve">Concevoir un élément par modélisation numérique (support moteur et portail original). </t>
  </si>
  <si>
    <t>Réaliser un assemblage numérique et transposer un élément en réalité augmentée ?</t>
  </si>
  <si>
    <t>L'élève  doit savoir utiliser des appareils de mesures. La différenciation pédagogique peut se faire sur les formes de l'élément à concevoir.</t>
  </si>
  <si>
    <t xml:space="preserve"> L'élève doit pouvoir transposer la conception d'une forme simple dans un contexte nouveau.</t>
  </si>
  <si>
    <t>L'élève applique une méthode d'assemblage propre au logiciel utilisé, il utilise un plugin pour le logiciel de CAO et de réalité augmentée.</t>
  </si>
  <si>
    <t>Maquettes didactiques,  réglet, calibre à coulisse. Fiche coup de pouce "types de dessins, appareils de mesures".</t>
  </si>
  <si>
    <t>Logiciel CAO, fiche coup de pouce "utilisation des outils numériques" .</t>
  </si>
  <si>
    <t>Logiciels CAO et de réalité augmentée, fiche coup de pouce "utilisation des outils numériques", tablettes.</t>
  </si>
  <si>
    <t>Les élèves réfléchissent aux contraintes d'un ouvrage long de travaux publics comme une LGV. Ils vont émettre des hypothèses quant au tracé de la ligne, en s'aidant d'un jeu sérieux. Ils présenteront ensuite leurs choix à la classe. Il s'agira ensuite de choisir des ouvrages (solutions techniques) afin de répondre aux contraintes géographiques du territoire. Les stratégies des élèves pourront être discutées.</t>
  </si>
  <si>
    <t>Tracts, articles, sites web polémiques</t>
  </si>
  <si>
    <t>La modélisation numérique est une solution pour comprendre les contraintes d'un ouvrage, tester, et valider des hypothèses. C'est une aide aux choix de solutions techniques. Une solution technique résout certaines contraintes et répond à un besoin.</t>
  </si>
  <si>
    <t>Proposer une autre situation où l'élève devra choisir des solutions en fonctions des contraintes du cahier des charges. Une simulation numérique pourra être utilisée.</t>
  </si>
  <si>
    <t xml:space="preserve">Début de cycle </t>
  </si>
  <si>
    <t>Transition écologique et développement durable</t>
  </si>
  <si>
    <t>Comment choisir un tracé d'une Ligne à Grande Vitesse ?</t>
  </si>
  <si>
    <t>Comment construire une Ligne à Grande Vitesse ?</t>
  </si>
  <si>
    <t>À partir du jeu, choix d'un tracé, le but étant de satisfaire une majorité d'acteurs (pas de véto).</t>
  </si>
  <si>
    <t>Proposer un choix de tracé, un choix de terrassement tout au long de la ligne en fonction du relief, un choix d’ouvrage d’art en fonction des obstacles rencontrés, réaliser un test pour vérifier que les choix respectent les contraintes (ou plus simplement : recherche de solutions techniques).</t>
  </si>
  <si>
    <t>Le choix d'un tracé est le compromis entre les différentes contraintes imposées par les acteurs.</t>
  </si>
  <si>
    <t>Les différents tracés, terrassements et choix d’ouvrages sont le résultat de contraintes émanant de plusieurs acteurs du projet et de la topographie.</t>
  </si>
  <si>
    <t>Jeu sérieux "Des territoires, une voie"</t>
  </si>
  <si>
    <t>Jeu sérieux "Construis ta LGV"</t>
  </si>
  <si>
    <t>Croquis à main levée. Différents schémas. Carte heuristique. Notion d’algorithme.</t>
  </si>
  <si>
    <t>Découverte des éléments qui constituent une écluse. Étude de son fonctionnement, des différentes étapes et de leur chronologie. Découverte de la possibilité d’ordonnancer son utilisation en vue d’une automatisation.</t>
  </si>
  <si>
    <t>Séance 1 : image d’un passage d’écluse vide et démonté ou image d’une écluse remplie, mais partiellement démontée avec une seule porte double en place pour cause de maintenance. Un personnage s’adresse à un autre et indique « l’écluse est en travaux il manque encore quelques éléments pour la remettre en fonctionnement »
_x000D_Séance 2 : image(s) ou film montrant un bateau qui arrive devant une écluse pour la franchir, le batelier ne sait pas faire la manœuvre, il faut l’aider._x000D_
Séance 3 : Un film ou une ou plusieurs photos dans un diaporama montrent un bateau qui arrive au passage d’une écluse, le batelier constate qu’il faut appuyer sur un bouton pour déclencher un fonctionnement automatique. Que doit-il se passer ?_x000D_</t>
  </si>
  <si>
    <t xml:space="preserve">La fonction d’usage d’une écluse est de permettre le franchissement d’un obstacle par voie fluviale. Le fonctionnement se fait en 3 étapes, entrer dans le sas, monter ou descendre et sortir du sas. Une écluse est un système technique qui fonctionne sur le principe des vases communicants 
Les écluses sont de plus en plus souvent automatisées. Il est nécessaire dans ce cas de réaliser un ordonnancement des actions (ouvrir une porte, fermer une vanne…) en fonction des évènements (présence du bateau, hauteur d’eau dans le sas…).
</t>
  </si>
  <si>
    <t xml:space="preserve">La qualité des croquis légendés réalisés (séances 1 et 2).
La conformité de l’ordonnancement réalisé avec l’animation en séance 3.
</t>
  </si>
  <si>
    <t>Quels sont les éléments qui constituent une écluse ?</t>
  </si>
  <si>
    <t>Comment fonctionne l’écluse ?</t>
  </si>
  <si>
    <t>Comment ordonner les étapes du fonctionnement de l’écluse ?</t>
  </si>
  <si>
    <t xml:space="preserve">Dans un premier temps, les élèves doivent proposer une organisation structurelle de l’ouvrage et une description de la fonction d’usage de chaque élément. Ils réalisent plusieurs croquis légendés de leurs propositions.
Dans un second temps, ils utilisent l’animation et les documents ressources pour vérifier et connaître la structure d’une écluse.
Chaque équipe présente sa proposition de croquis légendés avec les textes de description.
</t>
  </si>
  <si>
    <t xml:space="preserve">Dans un premier temps, les élèves proposent un fonctionnement de l’ouvrage en utilisant les termes déjà identifiés à la séance précédente.
Ils réalisent un croquis, avec une légende, pour chaque étape du fonctionnement.
Dans un second temps, ils utilisent l’animation pour simuler le fonctionnement et vérifier leur proposition.
Chaque équipe présente sa proposition et les écarts trouvés avec la simulation.
</t>
  </si>
  <si>
    <t xml:space="preserve">Dans un premier temps, chaque équipe identifie les différentes étapes nécessaires pour passer l’écluse et propose leur ordonnancement.
Dans un second temps, vérification par simulation avec l’animation.
</t>
  </si>
  <si>
    <t>Le croquis d’une écluse en coupe et en vue de dessus, l’identification des éléments constitutifs de l’ouvrage et leur fonction (Canal, biefs, portes, vannes).</t>
  </si>
  <si>
    <t xml:space="preserve">La fonction d’usage d’une écluse. Les étapes de fonctionnement de l’écluse.
Le principe des vases communicants entre le sas et chaque bief.
</t>
  </si>
  <si>
    <t>L’ordonnancement des étapes est utile pour automatiser le fonctionnement de l’écluse. Le déclenchement  d’une action (ouvrir ou fermer) est en relation avec un ou plusieurs évènements (présence de bateau et/ou niveau d’eau).</t>
  </si>
  <si>
    <t xml:space="preserve">Appareil photo numérique.
Logiciel pour la création rapide de croquis légendés.
Animation « construire l’écluse ».
Document ressource papier ou pdf 
</t>
  </si>
  <si>
    <t xml:space="preserve">Appareil photo numérique.
Logiciel pour la création rapide de croquis légendés.
Animation « le fonctionnement de l’écluse ».
</t>
  </si>
  <si>
    <t>Animation « ordonnancement des étapes du fonctionnement de l’écluse ».</t>
  </si>
  <si>
    <t xml:space="preserve">Étude comparative de différentes structures treillis. Utilisation d'outils numériques de simulation d'efforts. Validation d'un choix de structure puis réalisation d'un pont à structure treillis </t>
  </si>
  <si>
    <t xml:space="preserve">Photos de constructions utilisant la structure treillis. </t>
  </si>
  <si>
    <t>Le choix de la structure dite "en treillis" repose sur les paramètres suivants : charge et portée du tablier du pont, formes géométriques de la structure treillis. Ces paramètres doivent garantir la stabilité d'une structure.</t>
  </si>
  <si>
    <t>Dessins, croquis élèves et équipes - les solutions techniques mises en œuvre - conception et réalisation de la maquette de pont.</t>
  </si>
  <si>
    <r>
      <rPr>
        <sz val="10"/>
        <color rgb="FF000000"/>
        <rFont val="Calibri"/>
        <family val="2"/>
        <charset val="1"/>
      </rPr>
      <t xml:space="preserve"> 5</t>
    </r>
    <r>
      <rPr>
        <vertAlign val="superscript"/>
        <sz val="10"/>
        <color rgb="FF000000"/>
        <rFont val="Calibri"/>
        <family val="2"/>
        <charset val="1"/>
      </rPr>
      <t>e</t>
    </r>
    <r>
      <rPr>
        <sz val="10"/>
        <color rgb="FF000000"/>
        <rFont val="Calibri"/>
        <family val="2"/>
        <charset val="1"/>
      </rPr>
      <t xml:space="preserve"> séquence 1 </t>
    </r>
  </si>
  <si>
    <t xml:space="preserve">Parcours avenir : les métiers des travaux publics - de l'ingénierie </t>
  </si>
  <si>
    <t xml:space="preserve">Quelle forme géométrique utilise-t-on dans les ponts à structure métallique ? </t>
  </si>
  <si>
    <t xml:space="preserve">Comment concevoir et tester une maquette numérique d'un pont ferroviaire ? </t>
  </si>
  <si>
    <t>Conception et réalisation d'une maquette de pont à structure treillis.</t>
  </si>
  <si>
    <t>Manipulations afin de trouver la forme géométrique qui permet de garantir une bonne stabilité à ces structures.</t>
  </si>
  <si>
    <t>Manipulation afin de réaliser différentes constructions de poutres en treillis. Utilisation du logiciel Bridge Building Game.</t>
  </si>
  <si>
    <t>Réalisation de la structure treillis uniquement.</t>
  </si>
  <si>
    <t xml:space="preserve">Résolution de problème. </t>
  </si>
  <si>
    <t>Résolution de problème</t>
  </si>
  <si>
    <t>La solidité ou résistance à l'effort d'un pont ou d'un ouvrage est satisfaisante si la structure est suffisamment rigide. Tous les assemblages testés ne permettent pas la stabilité du tablier. Un seul assemblage élémentaire simple s'avère très stable : le triangle.</t>
  </si>
  <si>
    <t xml:space="preserve">La simulation numérique permet de montrer comment les efforts se répartissent dans le pont. Les éléments de ponts ou de bâtiments subissent principalement de la flexion de la compression ou de la traction. </t>
  </si>
  <si>
    <t xml:space="preserve">Vérification en charge, de la résistance à la flexion de la maquette du pont. </t>
  </si>
  <si>
    <t>Banc d'essai poutres en treillis.</t>
  </si>
  <si>
    <t>Banc d'essai poutres en treillis, logiciel Bridge Building Game.</t>
  </si>
  <si>
    <t>Matériel de fabrication du pont.</t>
  </si>
  <si>
    <t>La réalité augmentée permet de tester l'intégration de différentes propositions stylistiques de passerelles  dans l'environnement réel. Les propositions requièrent un travail sur le design de l'objet et sa modélisation.</t>
  </si>
  <si>
    <t>Photo d'un pont routier à proximité du collège où le passage des piétons est dangereux. Situation qui met en avant la création d'une passerelle pour piétons sur un petit cours d'eau.</t>
  </si>
  <si>
    <t>Pour représenter la passerelle, le concepteur designer utilise les croquis, le modeleur volumique, la réalité augmentée permet de l'intégrer dans l'environnement réel pour tester différentes solutions.</t>
  </si>
  <si>
    <t>Évaluation formative sur la capacité à réaliser le croquis de la passerelle (avec remédiation). Évaluation sommative sur le modeleur volumique (représenter une forme simple), les notions de design et de réalité augmentée.</t>
  </si>
  <si>
    <t>Parcours avenir, métier de concepteur designer.</t>
  </si>
  <si>
    <t>PEAC</t>
  </si>
  <si>
    <t>Comment réaliser le croquis d'une passerelle ?</t>
  </si>
  <si>
    <t>Comment modéliser la passerelle ?</t>
  </si>
  <si>
    <t>Comment intégrer la passerelle dans l'environnement réel ?</t>
  </si>
  <si>
    <t>Rechercher des passerelles existantes sur le web. Simuler et visualiser les déformations de deux passerelles de formes différentes soumises aux mêmes efforts. Dessiner sous forme d’un croquis une passerelle au design novateur en réponse à un cahier des charges simple._x000D_</t>
  </si>
  <si>
    <t>Exercice préalable de prise en main du modeleur volumique (réaliser un objet simple en suivant une procédure). Modéliser la passerelle à partir du croquis. Choisir la représentation numérique la plus intéressante.</t>
  </si>
  <si>
    <t>Adapter le modèle 3D de la passerelle au logiciel de réalité augmentée (en classe). Essai des propositions dans l'environnement réel et capture d'écran des différentes situations (sur site). Confrontation et choix de la meilleure solution (en classe).</t>
  </si>
  <si>
    <t>Un croquis est un dessin simple, à main levée, qui permet de représenter un objet. Le design est une démarche qui vise à concevoir de nouveaux objets esthétiques, de style novateur, adaptés au mieux à leurs fonctions et prenant en compte les contraintes environnementales.</t>
  </si>
  <si>
    <t>Le modeleur volumique est un outil numérique de présentation qui permet de dessiner des objets en 3D.</t>
  </si>
  <si>
    <t>La réalité augmentée est l'ensemble des moyens informatiques (matériels et logiciels) qui permet d'incruster la représentation numérique d'un objet dans un environnement réel.</t>
  </si>
  <si>
    <t>Ressources</t>
  </si>
  <si>
    <t>Modèle 3D de deux passerelles et outil de simulation numérique (Inventor).</t>
  </si>
  <si>
    <t xml:space="preserve"> Modeleur volumique. Fiche de procédure.</t>
  </si>
  <si>
    <t>Portable, tablette ou smartphone + logiciel de réalité augmentée (Augment). Fiche de procédure. Cibles associées au logiciel.</t>
  </si>
  <si>
    <t>P5_2 : comment transformer la ressource solaire en énergie électrique ?</t>
  </si>
  <si>
    <t>Durant cette séquence, l’élève sera amené à découvrir et à comprendre le fonctionnement de solutions techniques qui utilisent les panneaux photovoltaïques. Il devra aussi mettre en place des tests et faire des choix pour optimiser son rendement.</t>
  </si>
  <si>
    <t>Animation présentant une famille aux prises avec des difficultés de consommation d'énergie qui se demande comment produire de l'énergie de façon plus écologique. Un premier problème est évoqué : comment récupérer de l’énergie plus écologique ? Les élèves le notent et écrivent des propositions. Parmi ces propositions, le photovoltaïque sera choisi comme sujet d'étude pour la séquence.</t>
  </si>
  <si>
    <t xml:space="preserve">Les besoins de la société évoluent. Aujourd’hui, nous tenons compte de plus en plus de notre environnement et de nos ressources. Les nouvelles solutions techniques progressent pour répondre à ce nouveau défi et en particulier dans le domaine de l’énergie. Grâce à la recherche et aux progrès techniques, on relève de nouveaux défis comme produire de l’électricité à partir du soleil. 
Le silicium, que l'on peut trouver dans le sable, est un matériau en grande quantité sur terre. Il permet de créer un courant électrique en optimisant la lumière inépuisable du soleil. Ce courant pourra être ensuite transformé, géré et consommé ou stocké. Cette technique ne cesse d’évoluer et de plus en plus de particuliers souhaitent produire leur propre énergie.
Grâce aux simulations informatiques, on peut choisir des solutions techniques plus adaptées aux situations réelles.
</t>
  </si>
  <si>
    <t>Choisir une solution pour alimenter un chalet isolé ou une cabane de jardin en électricité. Présenter la solution retenue sous forme d'un schéma fonctionnel, présenter les contraintes à respecter pour installer la solution retenue, présenter les avantages dans le cadre du développement durable.</t>
  </si>
  <si>
    <t xml:space="preserve">Transition écologique et développement durable
Sciences, technologie et société
</t>
  </si>
  <si>
    <t>Notion sur les énergies et le schéma structurel d'une chaine d'énergie.</t>
  </si>
  <si>
    <t>Quelles contraintes doit-on prendre en compte pour récupérer le maximum d’énergie solaire tout au long de l’année ?</t>
  </si>
  <si>
    <t>Quel système (ou installation)  mettre en place pour utiliser l'électricité produite avec des panneaux photovoltaïques ?</t>
  </si>
  <si>
    <t>Comment une installation photovoltaïque individuelle peut-elle être efficace ?</t>
  </si>
  <si>
    <t xml:space="preserve">Hypothèses des élèves. _x000D_Description du fonctionnement des cellules photovoltaïques (texte + croquis légendé)._x000D_Recherche et mise en oeuvre d'expérimentation sur (une expérimentation par équipe) :
_x000D_- l’orientation ; 
_x000D_- l’inclinaison en fonction des saisons ;
_x000D_- le suivi du soleil ;_x000D_
- l'intensité du flux lumineux, les ombres.
_x000D_Rédaction d'un compte rendu avec une image, une description de l'expérience et une conclusion sur les résultats._x000D_
</t>
  </si>
  <si>
    <t>Observation du fonctionnement du kit d’éclairage :
- avec/sans  batterie;
- avec/sans convertisseur ;
- avec/sans soleil ;
- en branchant une rampe de LED ;                                                                                                    
- en branchant un matériel en 230 V.
Identification du rôle de chaque élément.
Description du fonctionnement du kit d’éclairage (texte+schéma fonctionnel).
Recherche des différences entre l'application autonome et l'application raccordée.</t>
  </si>
  <si>
    <t xml:space="preserve">Proposition d'une solution d'installation des panneaux sur un des pans de toit de l'habitation.                                                                                                                                              Test  de la solution en utilisant le site internet : http://www.tecsol.fr/spv/pv_reseau.htm.
Présentation et argumentation de la solution optimale.
Présentation de l’historique du photovoltaïque (texte + frise).
</t>
  </si>
  <si>
    <t>La cellule photovoltaïque utilise plusieurs couches de matériaux et combine leurs propriétés pour créer de l’électricité sous l’influence du soleil._x000D_Pour une habitation individuelle, un particulier qui souhaite mettre en oeuvre cette solution technique devra prendre en compte les contraintes suivantes :_x000D_ l’ensoleillement du site,_x000D_ l’orientation permettant un éclairement maximal,_x000D_ l’inclinaison des panneaux solaires,_x000D_ la qualité des matériaux utilisés._x000D_
La production peut être réduite à cause de l’influence de la couverture nuageuse,_x000D_ des masques dus à l’ombre portée des arbres, ou d’un bâtiment et de la qualité du système_x000D_</t>
  </si>
  <si>
    <t>L’énergie solaire photovoltaïque produite en courant continu peut être directement utilisée pour alimenter des appareils électriques et/ou recharger des batteries en courant continu. Le courant continu produit peut être transformé en courant alternatif, à l’aide d’un onduleur pour être consommé et/ou revendu à un fournisseur d’énergie comme EDF ._x000D_ La chaîne d’énergie permet de représenter de façon schématique la distribution et la gestion de l’énergie lors du fonctionnement de l’objet technique en identifiant la fonction de chacun des composants qui y participe._x000D_</t>
  </si>
  <si>
    <t xml:space="preserve">Pour que l’installation de panneau solaire soit efficace :_x000D_L’orientation plein sud est impérative._x000D_La production est meilleure pour une toiture inclinée à 30°, mais tout à fait correcte à 45°._x000D_Toutes les régions de France peuvent produire de l’énergie électrique._x000D_Il n’est pas indispensable d’habiter dans le sud pour installer des panneaux solaires photovoltaïques, mais  l’investissement met plus de temps à être rentable dans certaines régions comme le Nord/Est._x000D_
</t>
  </si>
  <si>
    <t>Cellules solaires, source de lumière, luxmètre, voltmètre,
Tableur
http://www.photovoltaique.guidenr.fr/III_effet_inclinaison_module_photovoltaique.php.</t>
  </si>
  <si>
    <t xml:space="preserve">Kit d’éclairage Jeulin Ref : 27500684 (panneau, régulateur, batterie, convertisseur, rampe de led).
https://www.edf.fr/groupe-edf/espaces-dedies/l-energie-de-a-a-z/tout-sur-l-energie/produire-de-l-electricite?theme=2649.
http://www.photovoltaique.info/-Les-applications-du-photovoltaique-.html.
http://ecologie2009.perso.sfr.fr/solaire.php
</t>
  </si>
  <si>
    <t xml:space="preserve">http://www.tecsol.fr/spv/pv_reseau.htm.
Document ressource avec les données de l’habitation à étudier.(Un particulier souhaite installer des panneaux photovoltaïques sur un pan de sa toiture de maison. Il veut que son investissement soit rentable le plus vite possible).
http://tpeenergiephotovoltaique.e-monsite.com.
http://www.guide-panneaux-photovoltaiques.be/historique-des-panneaux-solaires/.
</t>
  </si>
  <si>
    <t>Un train circulant sur une Ligne à Grande Vitesse (LGV) doit être alimenté en énergie. Cette séquence permet d'aborder des notions  sur l’alimentation en électricité de la ligne.</t>
  </si>
  <si>
    <t>Article, photo, petit film montrant le dysfonctionnement d’un TGV (Train à Grande Vitesse).</t>
  </si>
  <si>
    <t xml:space="preserve">L’utilisation de l’énergie électrique par un objet technique passe par plusieurs étapes. Cet ensemble est appelé la chaîne d’énergie. Cette chaîne d’énergie comporte souvent plusieurs éléments ayant une fonction déterminée :
- fournir de l’énergie - stocker-alimenter ;
- modifier l’énergie pour la rendre utilisable - convertir-transformer ;
- commander la circulation et la répartition de l’énergie - distribuer ;
- déplacer l’énergie d’un lieu à un autre - transmettre.
</t>
  </si>
  <si>
    <t>Repérage sur des objets techniques simples, des situations de stockage, de transformations, d’utilisation d’énergie.</t>
  </si>
  <si>
    <t>Quels sont les différents éléments qui permettent d'alimenter le TGV (Train à Grande Vitesse) en énergie électrique  ?</t>
  </si>
  <si>
    <t>Comment alimenter une LGV en énergie électrique ?</t>
  </si>
  <si>
    <t>À l'aide des ressources,  par équipe les élèves recherchent et expliquent par des croquis et du texte, les différents éléments nécessaires  pour déplacer un TGV. Chaque équipe présente son travail et un bilan est réalisé classe entière.</t>
  </si>
  <si>
    <t>À l'aide de l'animation, chaque équipe réalise l'alimentation électrique de la LGV. En même temps, un document de communication (diaporama, affiche ...) est préparé afin de présenter les différentes étapes nécessaires à ce fonctionnement et le rôle de chaque élément.   Les équipes présentent  leur travail et leur solution. À la suite des échanges, une synthèse est réalisée.</t>
  </si>
  <si>
    <t>Pour déplacer un TGV, nous avons besoin d'alimenter en électricité la LGV et d'abaisser la tension électrique. La caténaire et le pantographe permettent l'alimentation électrique entre la LGV et le TGV.</t>
  </si>
  <si>
    <t>Synthèse.</t>
  </si>
  <si>
    <t>Documents, films expliquant le fonctionnement d'une LGV.</t>
  </si>
  <si>
    <t>Animation "alimentation électrique d'une LGV".</t>
  </si>
  <si>
    <t>Cette séquence a pour objectif d'appréhender les propriétés et caractéristiques importantes et indispensables pour transporter et acheminer l'énergie électrique le long de la ligne LGV Poitiers - Bordeaux. Les propriétés étudiées sont la conductivité électrique et la résistance à une sollicitation de traction (RDM). Des outils numériques (simulation, logiciel sur les matériaux) permettent de valider le choix de l'alliage de la caténaire.</t>
  </si>
  <si>
    <t>Vidéo "c'est pas sorcier" le mur de la caténaire. Animation numérique Pack ressources LGV "Chevaucher l'onde". Animation numérique Pack ressources LGV "Chaine de l'énergie".</t>
  </si>
  <si>
    <t>Adéquation entre le besoin et les propriétés et caractéristiques d'un matériau. Notion de conductivité électrique. Notion de Résistance des matériaux (sollicitation de traction).</t>
  </si>
  <si>
    <t>Choix d'un matériau en fonction d'un besoin (propriétés, caractéristiques précises) et d'un cahier des charges défini.</t>
  </si>
  <si>
    <t>Fin du cycle 4</t>
  </si>
  <si>
    <t>EPI Transition écologique et développement durable</t>
  </si>
  <si>
    <t>EPI Sciences, Technologie et Société</t>
  </si>
  <si>
    <t>Comment transporter et acheminer l'énergie électrique le long d'une ligne LGV ?</t>
  </si>
  <si>
    <t>Quel matériau choisir pour garantir une bonne conductivité électrique ?</t>
  </si>
  <si>
    <t>Quel matériau choisir pour garantir une résistance à la traction définie ?</t>
  </si>
  <si>
    <t>Appropriation du CDCF. Identification du besoin. Identifier des contraintes. Détermination des caractéristiques et des propriétés indispensables  du matériau de la caténaire (conductivité électrique et résistance à une sollicitation de traction). Composition chimique du matériau de la caténaire (éléments d'addition dans un alliage).</t>
  </si>
  <si>
    <t>Définir la notion de conductivité électrique. Mise en place d'un protocole de mesures permettant de quantifier la conductivité électrique d'un fil de cuivre. Recherches sur un logiciel des propriétés du matériau de la caténaire. Incidence des éléments d'addition de l'alliage sur la conductivité électrique.</t>
  </si>
  <si>
    <t>Définir la notion de résistance à une sollicitation de traction. Simulation sollicitions de traction de la caténaire. Détermination de la contrainte normale et du déplacement (allongement) maxi. Influence des éléments d'addition de l'alliage sur la résistance à la traction,</t>
  </si>
  <si>
    <t>Adéquation entre le besoin (l'utilisation), les contraintes et les propriétés d'un matériau. Critère de choix d'un matériau. Notion d'alliage et matériau de base (cuivre, acier, aluminium…).</t>
  </si>
  <si>
    <t>Notion de conductivité électrique d'un matériau. Incidence des éléments d'addition d'un alliage sur la propriété de conductivité électrique. Généralisation.</t>
  </si>
  <si>
    <t>Notion de sollicitation de traction. Incidence des éléments d'addition d'un alliage sur la résistance à la traction. Conclusion quant au choix d'un matériau optimal pour la caténaire. Validation du choix du matériau.</t>
  </si>
  <si>
    <t>Animation numérique Pack ressources LGV "Chevaucher l'onde". Animation numérique Pack ressources LGV "Chaine de l'énergie". Vidéos (voir dossier ressources).</t>
  </si>
  <si>
    <t>Logiciel sur les matériaux : CES Edupack.</t>
  </si>
  <si>
    <t>Logiciel sur les matériaux: CES Edupack. Logiciel de simulation de résistance des matériaux.</t>
  </si>
  <si>
    <t>Les élèves observent un habitat « bioclimatique » sur maquette et/ou ressources numériques.</t>
  </si>
  <si>
    <t>Pose à plat d'une cellule photovoltaïque sur le toit de la maquette de l'immeuble : cela vous convient-il ?  
 Écoute et prise de notes des différentes propositions faites par les élèves : orientation, inclinaison…</t>
  </si>
  <si>
    <t>Éléments pour la synthèse de la séquence (objectifs).</t>
  </si>
  <si>
    <t>Méthodologie pour la mise en place d'un protocole expérimental -- Présentation du processus de réalisation du support -- Résultats obtenus, écart, modifications à apporter -- Élargissement vers d'autres solutions pour optimiser les apports solaires : trackers solaires, chauffe-eau solaire... Sur d'autres solutions pour générer un courant électrique dans une habitation : éolienne, géothermie...</t>
  </si>
  <si>
    <t>Placer les élèves en tant qu'experts pour la pose de panneaux solaires, dans une région isolée, afin d'alimenter en énergie des pompes à eau : explication quant à l'emplacement des panneaux, leur position, les contraintes à prendre en compte. Possibilité de proposer des solutions modélisées et/ou sous forme de croquis (évaluation à faire en salle pupitre).</t>
  </si>
  <si>
    <t xml:space="preserve">Début du cycle 4 </t>
  </si>
  <si>
    <t>Fonctionnement d'une installation photoélectrique raccordée au réseau (vu préalablement en "classe inversée").</t>
  </si>
  <si>
    <t>Quelle est la bonne position pour la cellule photovoltaïque ?</t>
  </si>
  <si>
    <t>Quelle solution pour maintenir la cellule photovoltaïque dans sa position optimale ?</t>
  </si>
  <si>
    <t>Quelle solution pour maintenir la cellule photovoltaïque dans sa position optimale ? Présentation des différentes solutions.</t>
  </si>
  <si>
    <t xml:space="preserve">Mise en place de différents protocoles expérimentaux afin de déterminer la meilleure solution pour installer des panneaux photovoltaïques sur le toit de l'immeuble : inclinaison, orientation, </t>
  </si>
  <si>
    <t>Décryptage des fonctions du CDC : pouvoir fournir une tension suffisante, ne pas endommager la cellule, le toit. Conception et réalisation d'un support (fixe) pour maintenir en position optimale la cellule photovoltaïque.</t>
  </si>
  <si>
    <t>Test de la solution par rapport au CDC. Présentation par chaque équipe de la solution réalisée. Proposition de modification</t>
  </si>
  <si>
    <t>Bonne position pour installer le panneau solaire : angle d'irradiation, orientation. Autres contraintes pouvant intervenir : obscurcissement (lié à un obstacle) …</t>
  </si>
  <si>
    <t>Présentation de la solution finale : croquis, modélisation, photo de la solution finalisée et explications "comment l'avons-nous réalisée ?"</t>
  </si>
  <si>
    <t>Tableaux présentant toutes les solutions : résultats obtenus, avantages, inconvénients, modifications éventuelles.</t>
  </si>
  <si>
    <t>Bancs d'essai Panneaux photovoltaïques, multimètre, rapporteur, système d'éclairage pour simuler le soleil.</t>
  </si>
  <si>
    <t>Machine du laboratoire de technologie (Imprimante 3D, CFAO, cisaille...). Logiciel de modélisation (Sketchup Make).</t>
  </si>
  <si>
    <t>Multimètre numérique. Système d'éclairage pour simuler le soleil.</t>
  </si>
  <si>
    <t>P6_5 : comment optimiser les apports solaires sur le toit d'un immeuble ? (niveau2)</t>
  </si>
  <si>
    <t>Les élèves ont, lors d'une phase d'initiation, appris à programmer avec le logiciel Scratch. Ils savent programmer une interface programmable (type Groomy ou PICAXE 28X2) avec le logiciel Scratch. Un tracker solaire radiocommandé a été réalisé et est présenté aux élèves.</t>
  </si>
  <si>
    <t>Pilotage d'un tracker solaire, radiocommande, sur le toit de la maquette de l'immeuble : simulation du mouvement du soleil et lecture des résultats (puissance fournie suivant la position du soleil). Comment optimiser les apports solaires et faire que le système soit autonome ?</t>
  </si>
  <si>
    <t>Présentation de la solution réalisée : programme et solution technique, résultats obtenus, écart, modifications à apporter. Élargissement sur d'autres solutions pour optimiser les apports solaires : "Smart Flower".</t>
  </si>
  <si>
    <t>Pilotage d'une éolienne : visualisation de la vidéo "on n'est pas que des cobayes, monter dans une éolienne". Réalisation d'un programme sous scratch afin de détecter le sens du vent et orienter correctement une éolienne. Possibilité de différencier en proposant en supplément l'arrêt de l'éolienne en cas de vents violents.</t>
  </si>
  <si>
    <t>Utilisation du logiciel Scratch.</t>
  </si>
  <si>
    <t>Quelles solutions techniques pour suivre le soleil ?</t>
  </si>
  <si>
    <t>Comment réaliser notre solution ?</t>
  </si>
  <si>
    <t>Décryptage des contraintes : pouvoir fournir une tension suffisante, ne pas endommager la cellule, le toit. 
Recherche de solutions : le support (sous forme de croquis, maquette), le programme.</t>
  </si>
  <si>
    <t>Modification et/ou réalisation d'un programme pour rendre un tracker solaire autonome afin qu'il maintienne en position optimale une cellule photovoltaïque tout au long de la journée. Simulation, puis programmation d'une interface pour piloter le tracker.</t>
  </si>
  <si>
    <t>Rappel des contraintes pour l'installation d'un panneau solaire : angle d'irradiation, orientation. Autres contraintes pouvant intervenir : obscurcissement (lié à un obstacle), niveau d'éclairement… Présentation de solutions techniques (investigation documentaire à faire) pour suivre le mouvement du soleil (tracker mono axial, tracker bi-axial).</t>
  </si>
  <si>
    <t>Revue de projet : présentation de la solution finale (croquis, modélisation, photos de la solution finie) plus explications sur "comment l'avons-nous réalisée ?" et "comment l'avons-nous programmée ?"</t>
  </si>
  <si>
    <t>Bancs d'essai panneaux photovoltaïques, multimètre, rapporteur, système d'éclairage pour simuler le soleil, tracker radiocommandé.</t>
  </si>
  <si>
    <t>Machine du laboratoire de technologie (Imprimante 3D, CFAO, cisaille...), logiciel de modélisation (Sketchup Make), logiciel Scratch.</t>
  </si>
  <si>
    <t>Un mini-robot doit évoluer dans une enceinte fermée.
Cette séquence permet de travailler sur logiciel et d'étudier les capteurs du mini-robot.</t>
  </si>
  <si>
    <t>Vidéo montrant le mini-robot percutant les obstacles.</t>
  </si>
  <si>
    <t>Pour évoluer dans son environnement, le mini-robot doit acquérir des informations grâce à des capteurs. Ceux-ci permettent au mini-robot de connaître la position d'obstacles et d'agir pour les éviter.</t>
  </si>
  <si>
    <t>Organigramme du fonctionnement d’un mini-robot qui suit un autre mini-robot à distance constante.</t>
  </si>
  <si>
    <t>Comment éviter un obstacle ?</t>
  </si>
  <si>
    <t>Comment suivre une ligne ?</t>
  </si>
  <si>
    <t>Comment piloter à distance ?</t>
  </si>
  <si>
    <t>Écriture d'organigrammes simples.</t>
  </si>
  <si>
    <t>Rechercher le fonctionnement des capteurs de détection.
Écrire un programme de suivi de ligne.</t>
  </si>
  <si>
    <t>Rajout d'un module bluetooth sur le robot.
Pilotage manuel et automatique.</t>
  </si>
  <si>
    <t>Définir les capteurs utiles pour éviter un obstacle.
Indiquer comment utiliser des variables et des boucles.</t>
  </si>
  <si>
    <t>Les différents types de capteurs.
Utilisation des boucles, variables et des ports.</t>
  </si>
  <si>
    <t>Les liaisons sans fil.
L'identification des objets dans un réseau.</t>
  </si>
  <si>
    <t>Situation déclenchante robot sans détecteur.
Tutoriel sur le logiciel de programmation.</t>
  </si>
  <si>
    <t>Vidéo chariot filoguidé dans une entreprise.
Architecture du programme.</t>
  </si>
  <si>
    <t>Vidéo pilotage d'un robot piscine.
Configuration d'une liaison sans fil.</t>
  </si>
  <si>
    <t>P7_2 : comment travailler à la place de l'homme dans un milieu hostile ?</t>
  </si>
  <si>
    <t>► Participer à l’organisation et au déroulement de projets.</t>
  </si>
  <si>
    <t>DIC 1.4</t>
  </si>
  <si>
    <t>DIC 1.1</t>
  </si>
  <si>
    <t>Exprimer sa pensée à l’aide d’outils de description adaptés : croquis, schémas, graphes, diagrammes, tableaux.</t>
  </si>
  <si>
    <t>À partir de l'énoncé du besoin, les élèves doivent cerner les fonctions que devra assurer un robot, les problèmes à résoudre et planifier le déroulement du projet.</t>
  </si>
  <si>
    <t>Vidéo d'une inondation du circuit de refroidissement de la centrale nucléaire de Nogent-sur-Seine. Comment vérifier la stabilisation de la température du réacteur, sans risquer d'exposer des hommes à d'éventuelles radiations ?</t>
  </si>
  <si>
    <t>Réalisation d'un planning (carte heuristique, Gantt…), différents rôles membres du projet.</t>
  </si>
  <si>
    <t>Formative : identifier un besoin, organiser une veille technologique , organiser un projet, affecter un rôle.                    
Sommative : un planning, rôle des participants,  carte heuristique.</t>
  </si>
  <si>
    <t>Fin de cycle, projet 3°</t>
  </si>
  <si>
    <t xml:space="preserve">Initiation au projet </t>
  </si>
  <si>
    <t>parcours avenir</t>
  </si>
  <si>
    <t xml:space="preserve">À quel besoin doit répondre le robot pour assurer sa mission ? </t>
  </si>
  <si>
    <t>Comment s'informer régulièrement des avancées technologiques ?</t>
  </si>
  <si>
    <t>Comment organiser le déroulement d'un projet ?</t>
  </si>
  <si>
    <t>Analyse et décodage de la situation, identification du besoin et appropriation d'un cahier des charges.</t>
  </si>
  <si>
    <t>Recherche, rédaction d'articles, mise à disposition des productions sur des espaces partagés.</t>
  </si>
  <si>
    <t>Construction de carte heuristique, de planning du projet.</t>
  </si>
  <si>
    <t>Démarche de projet</t>
  </si>
  <si>
    <t>Utilisation de systèmes autonomes pour remplacer l'homme, représentation fonctionnelle associée.</t>
  </si>
  <si>
    <t>Les avancées technologiques (matériaux, énergie, information) permettent de développer des innovations.</t>
  </si>
  <si>
    <t>L'organisation du projet doit tenir compte de la faisabilité, des antériorités, de la durée. La démarche de projet s'inscrit dans cette organisation, le rôle de chacun est différent et complémentaire.</t>
  </si>
  <si>
    <t>Articles ou médias de présentation de l'évènement, fiche ressource SysML.</t>
  </si>
  <si>
    <t>Sitographie du domaine de recherche ciblé, ENT, espace informatique partagé.</t>
  </si>
  <si>
    <t>Logiciel Freemind, Gantt project, tableur.</t>
  </si>
  <si>
    <t>► Imaginer, concevoir et programmer des applications informatiques .</t>
  </si>
  <si>
    <t xml:space="preserve">Notions d’algorithme et de programme, Notion de variable informatique. </t>
  </si>
  <si>
    <t>IP 2.3</t>
  </si>
  <si>
    <t>À partir d'une serre aménagée et des effecteurs conçus et réalisés dans la séquence P2_2, les élèves doivent écrire les algorithmes et les programmes correspondants.</t>
  </si>
  <si>
    <t>Vidéo d'une serre automatisée, et de bacs autonomes en fonctionnement.</t>
  </si>
  <si>
    <t xml:space="preserve"> Déclenchement d'une action par un événement, séquences d'instructions, boucles, instructions conditionnelles. Systèmes embarqués</t>
  </si>
  <si>
    <t>Sommative : Notion de variable informatique. Déclenchement d'une action par un événement, séquences d'instructions, boucles, instructions conditionnelles.                         
Formative : être capable de construire le programme correspondant à l'algorithme de fonctionnement du système</t>
  </si>
  <si>
    <t>Sciences technologie société</t>
  </si>
  <si>
    <t>Savoir utiliser les logiciels de programmation. Avoir des notions d'algorithmie.</t>
  </si>
  <si>
    <t>PA métier de programmeur</t>
  </si>
  <si>
    <t>²</t>
  </si>
  <si>
    <t>Comment programmer les différents effecteurs (indépendamment de la température) pour qu'ils assurent la régulation du milieu de la serre ?</t>
  </si>
  <si>
    <t>Comment programmer indépendamment les différents effecteurs en intégrant les contraintes de température du CDCF ?</t>
  </si>
  <si>
    <t>Comment synchroniser les différents effecteurs en vue de répondre au fonctionnement demandé ? Test et validation du fonctionnement.</t>
  </si>
  <si>
    <t>Mettre en place les effecteurs, réaliser les sous programmes de pilotage des effecteurs aération, ventilation et arrosage.</t>
  </si>
  <si>
    <t xml:space="preserve">Réaliser les sous programmes de pilotage des effecteurs aération, ventilation et arrosage en intégrant le paramètre de la température.
</t>
  </si>
  <si>
    <t>Coordonner  les différents sous-programmes en vue de générer le programme global ? Mise en oeuvre du système dans les conditions réelles</t>
  </si>
  <si>
    <t>Projet.</t>
  </si>
  <si>
    <t>Sous programme.</t>
  </si>
  <si>
    <t>Variable, conditions.</t>
  </si>
  <si>
    <t>Le prototype permet, après vérification du comportement attendu, de modifier  le programme afin de valider le cahier des charges.     
Lecture d'une carte heuristique objet/évènement/algorithme/variable.</t>
  </si>
  <si>
    <t xml:space="preserve"> Logiciel de programmation.</t>
  </si>
  <si>
    <t>Maquette fonctionnelle de la serre, logiciel de programmation.</t>
  </si>
  <si>
    <t>Quels sont les champs d'action internes et externes d'une application téléchargée dans un smartphone?
Comment écrire une application de pilotage d'un robot?</t>
  </si>
  <si>
    <t>Vidéo d'une application smartphone pour contrôler un drone (ardrone) ou démonstration avec l'appareil, ou démonstration d'utilisation de la commande d'un portail.</t>
  </si>
  <si>
    <t>Savoir dessiner une IHM simple et identifier quelques objets simples (bouton, zone de texte, label texte,image).
Savoir analyser une carte heuristique.</t>
  </si>
  <si>
    <t>Modifier une IHM, ajouter un objet, choisir un type d'objet.
Modifier une carte heuristique pour ajouter l'objet et le type d'évènement et l'algorithme associé.
Associer quelques évènements simples comme le clic sur bouton, mettre en œuvre une chaîne de compilation (génération d'un fichier Apk). Essai sur un smartphone.</t>
  </si>
  <si>
    <t>Comment commander à distance l'ouverture de son portail avec son smartphone ?</t>
  </si>
  <si>
    <t>Comment commander à distance un robot dans différentes directions ?</t>
  </si>
  <si>
    <t>Comment commander le chauffage d'une maison et visualiser la température d'une pièce ?</t>
  </si>
  <si>
    <t>Téléchargement et essais d'une application APK sur smartphone (commande d'un portail). Mise en oeuvre d'un appairage bluetooth, dessin d'un IHM et objets associés, modification d'une commande d'un portail (ouverture piéton), analyse de l'IHM et ses objets (listes), analyse des événements et du programme associé.</t>
  </si>
  <si>
    <t>Dessin de l'IHM, recherche d'objets à insérer.
Lecture d'une carte heuristique objet/événement/algorithme.
Programmation du smartphone et de la cible robot, essai du système.</t>
  </si>
  <si>
    <t>Analyse et essais d'une application APK qui permet de visualiser sur un smartphone un capteur logique (marche / arrêt), adaptation du programme pour l'envoi d'une information logique de chauffage. Adaptation du programme pour la réception d'une donnée analogique (température pièce) codée en numérique.</t>
  </si>
  <si>
    <t>Résolution de problèmes.</t>
  </si>
  <si>
    <t>Dessin d'un IHM.
Lecture d'un diagramme d'état du fonctionnement temporel.
Lecture d'une carte heuristique.</t>
  </si>
  <si>
    <t>Représentation d'un diagramme d'état.
Lecture d'une carte heuristique objet/évènement/algorithme/variable.</t>
  </si>
  <si>
    <t>Système portail, carte bluetooth et smartphone.</t>
  </si>
  <si>
    <t>Robot, carte bluetooth, smartphone.</t>
  </si>
  <si>
    <t>Capteur mécanique, maquette d'une pièce avec résistance chauffante et ventilateur. Carte bluetooth et carte microcontrôleur.</t>
  </si>
  <si>
    <t>Les élèves vont par exploration de documents divers prendre conscience de l'aspect énergivore de l'éclairage public et des politiques sur le sujet. À partir d'un courrier de la mairie (fictif) demandant de tester des scénarii permettant de réduire la consommation de l'éclairage d'une rue de la ville, les élèves vont étudier ces scénarii et repérer les leviers d'actions. Ensuite ils devront choisir parmi différents capteurs permettant la captation des éléments extérieurs (piétons, luminosité, véhicules...). Puis, ils mettent en place ces scénarii sous le logiciel Scratch connecté à une interface elle-même reliée à la maquette d'éclairage de la rue concernée. Parallèlement, ils réalisent une étude de forme de nouveaux candélabres pour remplacer les existants (demandé dans le courrier de la mairie). Le résultat est visualisé sur une photo de la rue (réalité augmentée) et les nouveaux candélabres sont placés sur la maquette après leur fabrication.</t>
  </si>
  <si>
    <t>Photos d'éclairages publics de différentes époques (chandelles, huiles, gaz, électricité). Poème"Les nouvelles lanternes"
publié en 1746 par Adrien-Joseph Le Valois d'Orville. Affiche Aleardo Villa - Gas Aerogeno - 1902. Articles de journaux sur l'implication croissante des villes françaises dans la gestion ou modernisation de leurs éclairages publics ou partie d'un journal télévisé + courrier de la mairie.</t>
  </si>
  <si>
    <t>Mise en avant des composantes d'un programme commandé par des éléments extérieurs et de la rigueur nécessaire à la saisie. Intérêt de modéliser le fonctionnement ou le rendu d'un objet pour le tester, le partager et mener une investigation.</t>
  </si>
  <si>
    <t>Liens possibles avec les EPI ou les parcours (Avenir, Citoyen, PEAC).</t>
  </si>
  <si>
    <t>La partie recherche de forme des candélabres sera réalisée avec l'aide du professeur d'Arts plastiques dans le cadre des EPI.</t>
  </si>
  <si>
    <t>Les métiers liés au design seront étudiés dans le cadre du parcours avenir.</t>
  </si>
  <si>
    <t>Utilisation de Scratch avec capteurs et effecteurs extérieurs.</t>
  </si>
  <si>
    <t>Comment économiser de l'énergie dans l'éclairage des rues secondaires de la ville sans altérer la sécurité ?</t>
  </si>
  <si>
    <t>Comment saisir ces scénarios à l'aide du logiciel Scratch ?</t>
  </si>
  <si>
    <t>Comment réaliser les candélabres ?</t>
  </si>
  <si>
    <t>Étude rapide de l'historique de l'éclairage public et d'articles de journaux pour mettre en avant son évolution, ses rôles et son impact énergétique et environnemental. Présentation d'un courrier de la mairie demandant de tester des scénarios permettant de réduire la consommation de l'éclairage d'une rue de 50 % ainsi que la pollution visuelle. Présentation aux  concitoyens d'un travail de réalisation de candélabres design liés aux thèmes de l'environnement, de l'énergie et du respect de la nature. Détermination précise du besoin et repérage des éléments en rapport avec la mise en forme d'une carte mentale pour la rédaction partielle du cahier des charges. Choix par équipe d'un des scénarii de fonctionnement  proposés par la mairie, repérage des leviers d'actions proposés permettant ces économies, puis étude et choix de différents capteurs permettant de détecter les éléments extérieurs  (piétons, véhicules, luminosité...). Compte-rendu des travaux.</t>
  </si>
  <si>
    <t xml:space="preserve">Rappel des travaux déjà réalisés sous Scratch et remémorisation des grands principes. Échange sur les scénarios proposés et de l'intérêt de bien préparer le programme avant de le saisir vu sa complexité. Présentation du programme de base et des sous- programmes (Block sous Scratch). Préparation et saisie des scénarios sous le logiciel Scratch (interface graphique et habillages des ampoules déjà saisis). Simulation de l'état des capteurs par clic souris pour test virtuel du fonctionnement. Une fois validé, intégration des capteurs et effecteurs réels dans le programme et test sur la maquette de la salle. Ajustements si nécessaire et vérification du respect du cahier des charges. Présentation à la classe des travaux et comparaison des scénarios. </t>
  </si>
  <si>
    <t>Rappel de la définition de pollution visuelle. Étude en amont avec le professeur d'Arts plastiques de formes possibles de candélabres en fonction des contraintes fixées (design lié aux thèmes indiqués dans le courrier, compatibilité avec la maquette, fixation, échelle, non-éclairage des parties en dehors de la rue et du trottoir). Modification du modèle volumique préconçu en partie (encombrement, fixation) pour impression 3D et implantation sur la photo de la rue (réalité augmentée). Présentation des travaux.</t>
  </si>
  <si>
    <t>Résolution de problème - Recherche de solutions.</t>
  </si>
  <si>
    <t>Recherche de solutions et investigation sur problèmes éventuels.</t>
  </si>
  <si>
    <t>Recherche de solutions, modélisation, réalisation.</t>
  </si>
  <si>
    <t xml:space="preserve">Mise en avant des rôles de l'éclairage public au cours du temps et des raisons de l'intérêt croissant des villes de le gérer plus efficacement. Mise en avant de la nature des informations fournies par les capteurs et de la diversité des scénarios possibles. </t>
  </si>
  <si>
    <t>Mise en avant de la complexité du programme comparé à l'année précédente (nombre de boucles, de variables et d'instructions) et donc de l'intérêt de créer des séquences d'instructions distinctes "s'appelant" les unes les autres et ce qui suppose une préparation sérieuse avant la saisie. Mise en avant de l'intérêt de simuler le fonctionnement avant de le tester sur le système réel (facilitation de recherche des erreurs de programmation)</t>
  </si>
  <si>
    <t xml:space="preserve">Mise en avant des avantages de la modélisation pour observer le rendu à l'écran, son intégration à l'objet réel (réalité augmentée) et de la possibilité de récupérer cette modélisation pour fabriquer l'objet (impression 3D).  </t>
  </si>
  <si>
    <t>Photos d'éclairages publics de différentes époques , poème , affiche, articles de journaux, partie de journal télévisé, courrier de la mairie, programme sous Scratch indiquant l'état de 12 capteurs différents branchés sur une interface.</t>
  </si>
  <si>
    <t>PC avec Scratch, capteurs choisis.</t>
  </si>
  <si>
    <t>Logiciels de modélisation et de réalité augmentée, imprimante 3D.</t>
  </si>
  <si>
    <t>Familles de matériaux avec leurs principales caractéristiques. Sources d’énergie. Chaîne d’énergie. Chaîne d’information.</t>
  </si>
  <si>
    <t>L'objectif est de montrer comment les innovations technologiques peuvent contribuer à réduire les coûts de fonctionnement de l'éclairage public tout en préservant la planète.</t>
  </si>
  <si>
    <t>Articles de presse. Politique de la ville (rénovation des quartiers de Roubaix). Correspondance avec les services de la ville pour obtenir des données sur les actions menées.</t>
  </si>
  <si>
    <t>1) Notion de système et d'objets techniques.                                                                                                            
2) Identifier différentes phases de fonctionnement (accumulation d'énergie puis utilisation).                                   
3) L'évolution des technologies d'éclairage (incandescence - halogène - fluorescente - LED).                                 
4) Chaînes d'information et d'énergie des objets et du système.</t>
  </si>
  <si>
    <t xml:space="preserve">Étude d'un spot solaire avec détecteur de présence. Éoliennes fonctionnant avec le passage des camions sur autoroute pour alimenter les panneaux d'affichage. Bornes de secours solaire sur les autoroutes._x000D_
</t>
  </si>
  <si>
    <r>
      <rPr>
        <sz val="10"/>
        <color rgb="FF000000"/>
        <rFont val="Calibri"/>
        <family val="2"/>
        <charset val="1"/>
      </rPr>
      <t>Milieu de cycle - début de 4</t>
    </r>
    <r>
      <rPr>
        <vertAlign val="superscript"/>
        <sz val="10"/>
        <color rgb="FF000000"/>
        <rFont val="Calibri"/>
        <family val="2"/>
        <charset val="1"/>
      </rPr>
      <t>e</t>
    </r>
    <r>
      <rPr>
        <sz val="10"/>
        <color rgb="FF000000"/>
        <rFont val="Calibri"/>
        <family val="2"/>
        <charset val="1"/>
      </rPr>
      <t>.</t>
    </r>
  </si>
  <si>
    <t>La révolution industrielle. Éclairer pourquoi et depuis quand ?  Anglais : Jack l'éventreur. Parcours Avenir : les métiers du BTP de la domotique. Parcours citoyen : le développement durable.</t>
  </si>
  <si>
    <t>Programmation - Puissance électrique - Fractions</t>
  </si>
  <si>
    <t xml:space="preserve">Groupe 1 - Comment la ville est-elle éclairée ?      
Groupe 2 - Comment les solutions d'éclairage ont évolué ? </t>
  </si>
  <si>
    <t>Comment fonctionnera l'éclairage de demain ?</t>
  </si>
  <si>
    <t>Comment reproduire le fonctionnement de  l'éclairage de demain ?</t>
  </si>
  <si>
    <t>Groupe 1  : observer et décrire l'éclairage public de la ville. Consulter les documents issus de la mairie, revue de presse sur la politique de la ville sur le thème du développement durable et sur l'éclairage en particulier. Revue de presse sur les innovations technologiques en terme d'éclairage.      
Groupe 2 : comparer l'efficacité énergétique des 4 types de lampes (incandescence, halogène, fluorescente, LED).</t>
  </si>
  <si>
    <t>Identifier les différents objets techniques qui composent les systèmes (lampes, batterie, éolienne et/ou panneaux solaires). Décrire et représenter  les différentes phases de fonctionnement.</t>
  </si>
  <si>
    <t xml:space="preserve">Mettre en œuvre les éléments à sa disposition. </t>
  </si>
  <si>
    <t>Modifier l'éclairage public a un coût (investissement) : il faut être sûr que la démarche entreprise est rentable (et savoir sur quel horizon). Définition de l'efficacité énergétique. Classement des technologies. Validité des mesures.</t>
  </si>
  <si>
    <t>Chaîne (d'information) et d'énergie du système.</t>
  </si>
  <si>
    <t>Programme (Scratch) commenté du fonctionnement du système.</t>
  </si>
  <si>
    <t>Ressources bibliographiques (voir avec la documentaliste). Banc d'essai de lampes , énergimètre, luxmètre, thermomètre IR.</t>
  </si>
  <si>
    <t>Éléments du système, vidéos…</t>
  </si>
  <si>
    <t>Éléments du système, capteurs, éoliennes,  batterie, panneaux solaires, distributeurs (relais), lampes.</t>
  </si>
  <si>
    <t>Qu'est-ce qu’une application smartphone ? Réaliser une carte mentale afin d'identifier les informations importantes à communiquer et les actions intéressantes  à retrouver dans cette application. Description graphique de l'application, programmation sur Appinventor de l'application, test et mise à disposition des familles.</t>
  </si>
  <si>
    <t>Étude des moyens de communication entre la famille et le collège.</t>
  </si>
  <si>
    <t>Comment exprimer sa pensée, définir un algorithme ? Notion de boucle et condition.</t>
  </si>
  <si>
    <t>Modifier une IHM, ajouter un objet, paramétrer une action en fonction d'un capteur intégré. Modifier une carte heuristique._x000D_Associer quelques évènements simples comme le clic sur bouton. Compiler le programme (APK). Simulation et transfert sur un smartphone.</t>
  </si>
  <si>
    <t>Comment améliorer la communication avec les parents ?</t>
  </si>
  <si>
    <t>Comment traduire nos idées sous la forme d'un programme ?</t>
  </si>
  <si>
    <t>Réaliser une carte mentale des éléments à mettre à disposition des parents et des actions à proposer ; croquis de l'interface graphique et explication des interactions.</t>
  </si>
  <si>
    <t>Qu'est-ce qu'un algorithme? Renseigner le questionnaire après avoir visionné le film. Pour chaque objet présent, sur la copie d'écran écrire ce qui est attendu (chaîne d'actions). Chercher dans une bibliothèque la boucle de programme adaptée.</t>
  </si>
  <si>
    <t>La carte heuristique pour exprimer sa pensée, les éléments et les actions retenus. Création compte  (utilisation App inventor).</t>
  </si>
  <si>
    <t>L'algorithme, les boucles, les conditions</t>
  </si>
  <si>
    <t>Cdcf, carte mentale préremplie, logiciel de création de cartes mentales, copie d'écran d'un smartphone.</t>
  </si>
  <si>
    <t>Tutoriel App inventor</t>
  </si>
  <si>
    <t>P7_8 : comment utiliser la technologie RFID pour ouvrir automatiquement un portail ?</t>
  </si>
  <si>
    <t>Cette séquence débute par une séance d'observation et d'analyse d'un système automatique en fonctionnement. Elle se poursuivra par la découverte d'un système de commande utilisant la technologie RFID afin de l'adapter à notre système. La finalité de la séquence étant de programmer le fonctionnement automatique d'un portail.</t>
  </si>
  <si>
    <t>Visualisation d'une vidéo montrant le fonctionnement d'un portail automatique.</t>
  </si>
  <si>
    <t>Les élèves doivent être capables de compléter un programme permettant de mettre en œuvre un système automatique simple comportant plusieurs variables d'entrée et de sortie.</t>
  </si>
  <si>
    <t>L'évaluation formative sera appliquée tout au long des séances.</t>
  </si>
  <si>
    <r>
      <rPr>
        <sz val="10"/>
        <color rgb="FF000000"/>
        <rFont val="Calibri"/>
        <family val="2"/>
        <charset val="1"/>
      </rPr>
      <t>3</t>
    </r>
    <r>
      <rPr>
        <vertAlign val="superscript"/>
        <sz val="10"/>
        <color rgb="FF000000"/>
        <rFont val="Calibri"/>
        <family val="2"/>
        <charset val="1"/>
      </rPr>
      <t>e</t>
    </r>
  </si>
  <si>
    <t>Sciences, technologie et société.</t>
  </si>
  <si>
    <t>Information, communication et citoyenneté.</t>
  </si>
  <si>
    <t>Comment décrire le fonctionnement d'un portail automatique?</t>
  </si>
  <si>
    <t>Comment être "reconnu" par son portail ?</t>
  </si>
  <si>
    <t>Réalisation du programme de commande du portail.</t>
  </si>
  <si>
    <t>Les élèves visualisent une vidéo montrant le fonctionnement d'un portail automatique. À l'aide d'un document ils doivent décrire le fonctionnement du système à l'aide de phrases simples : "passage de la carte", "le feu clignote", "le portail s'ouvre"... Réalisation d'un bilan par îlot puis comparaison des réponses proposées par les autres groupes.</t>
  </si>
  <si>
    <t xml:space="preserve">En équipe, étude de documents, de courts reportages mettant en avant l'utilisation de la technologie RFID dans des situations banales de la société (carte de paiement, de fidélité, métro, suivi des patients dans les hôpitaux...). Adaptation de cette technologie sur la maquette de portail.
Comment faisait-on avant ? Quelles sont les évolutions technologiques ? Quels peuvent être les impacts sur la société ?
</t>
  </si>
  <si>
    <t>Réalisation de tout ou partie (ouverture) du programme de commande en définissant les actions à réaliser au niveau du moteur et en récupérant et utilisant les informations venant des capteurs de la maquette.</t>
  </si>
  <si>
    <t xml:space="preserve">Notion d'actions, de résultats d'action. Bilan écrit par groupe sur VPI (réseau). </t>
  </si>
  <si>
    <t>Bilan sur le comportement des systèmes observés, la caractérisation de la technologie RFID et son identification dans d’autres systèmes utilisés dans la vie courante.</t>
  </si>
  <si>
    <t>Programme réalisé  puis testé sur la maquette après modification.</t>
  </si>
  <si>
    <t>Vidéo d'un portail en fonctionnement, réseau, VPI.</t>
  </si>
  <si>
    <t>Ordinateur, ENT, Web.</t>
  </si>
  <si>
    <t>Ordinateur, réseau.
Carte programmable.
Maquette de portail + capteurs et actionneurs.</t>
  </si>
  <si>
    <t xml:space="preserve">P7_9 : comment piloter un système technique par l’intermédiaire d’un smartphone ou d’une tablette ? </t>
  </si>
  <si>
    <t>Cette séquence doit permettre à un élève de comprendre les principes utilisés pour piloter un système technique  (à base d'Arduino) à partir d'une application sous Android (en Bluetooth). L'élève abordera la notion de transmission de l'information, développera une application sous App Inventor et  intégrera sous Arduino (Ardublock) la gestion du Bluetooth pour le pilotage à distance.</t>
  </si>
  <si>
    <t>Vidéo montrant l'utilisation d'un smartphone ou d'une tablette pour contrôler les automatismes d'une maison (volets roulants, régulation de température à distance…) ou bien utilisation d'une maquette du labo de techno.</t>
  </si>
  <si>
    <t>Une synthèse des activités est menée et permet de revenir sur les notions abordées lors des 3 séances précédentes. _x000D_Création d’un document numérique montrant les différentes étapes à suivre pour développer une application sous Android et pour piloter un système technique à base d’Arduino._x000D_ _x000D_</t>
  </si>
  <si>
    <t>À la fin de la séquence, les élèves doivent être capables de développer une application simple sous App Inventor et de modifier un programme sous Ardublock afin de prendre en compte les messages envoyés par cette application (en Bluetooth).  Travail de groupe sur un système technique.</t>
  </si>
  <si>
    <t>Participer à la découverte des métiers liés à la programmation dans le web, les smartphones …</t>
  </si>
  <si>
    <t>Notion sur l'Arduino. Notion de programmation sous Ardublock.</t>
  </si>
  <si>
    <t>Comment transmettre une information entre 2 constituants d’un système technique ?</t>
  </si>
  <si>
    <t>Comment développer une application sous Android  et l’utiliser ?</t>
  </si>
  <si>
    <t>Comment intégrer la gestion du Bluetooth au sein d’un système technique à base d’Arduino ?</t>
  </si>
  <si>
    <t xml:space="preserve">Cette séance est divisée en 2 parties. _x000D_Partie 1 : les élèves, par groupe, travaillent sur les différentes façons de transmettre une information (avec ou sans fil). Ils abordent la notion de débit et portée. À la fin de cette partie, on positionne la suite du travail sur le Bluetooth._x000D_
Partie 2 : les élèves, par groupe, réfléchissent à la façon dont un émetteur et un récepteur peuvent communiquer. On aborde la notion de message envoyé et le type de message (caractère ASCII, codage,…)._x000D_
</t>
  </si>
  <si>
    <t>À partir d’un exemple simple, on introduit la notion de programmation par blocs sous App inventor. Chaque groupe aborde le travail sur l’élaboration de l’IHM (Interface Homme Machine) qui va permettre de communiquer avec un système technique afin de le piloter. Pour pouvoir observer le comportement de leur application, il utilise une carte Arduino connectée à un module Bluetooth. Le programme implémenté dans la carte Arduino permet aux élèves d’observer les messages envoyés via le moniteur série (on aborde la configuration d’une tablette en Bluetooth). À la fin de la séance, chaque groupe d’élèves disposera d’une application qui permettra d’envoyer un message (on se limitera pour le message à un caractère ASCII) en Bluetooth.</t>
  </si>
  <si>
    <t xml:space="preserve">Chaque groupe d’élèves travaille sur l’intégration de la gestion du Bluetooth au sein d’un système technique différent à base d’Arduino (portail coulissant, gestion d’éclairage extérieur, porte avec gâche électrique). Pour cela, chaque groupe dispose d’un programme sous Ardublock dans lequel il faudra ajouter une partie traitement des informations reçues par le module Bluetooth. </t>
  </si>
  <si>
    <t>Recherche d'informations.</t>
  </si>
  <si>
    <t>On guide l'élève pas à pas pour l'élaboration de l'application sous App-Inventor.
Investigation.</t>
  </si>
  <si>
    <t>On demande aux élèves d'intégrer dans un système technique la gestion du Bluetooth pour le pilotage à distance
Résolution de problème.</t>
  </si>
  <si>
    <t xml:space="preserve"> Bilan écrit par groupe sur VPI (réseau). </t>
  </si>
  <si>
    <t>Programme réalisé sous App inventor et création de l’application Apk qui sera installée sur la tablette pour la séance suivante.</t>
  </si>
  <si>
    <t>Programme réalisé sur Ardublock puis testé sur la maquette après modification(s).
Essais et pilotage de chacune des maquettes.</t>
  </si>
  <si>
    <t>Doc sur les différentes transmissions.</t>
  </si>
  <si>
    <t xml:space="preserve">Ordinateur, ENT.
Carte Arduino.
Tablettes.
</t>
  </si>
  <si>
    <t>Ordinateur, réseau.
Carte Arduino.
Tablettes.
Maquette des systèmes câblée.</t>
  </si>
  <si>
    <t xml:space="preserve">P7_10 : comment surveiller une zone dans une habitation ? </t>
  </si>
  <si>
    <t>La séquence consiste à programmer une webcam (usb ou intégrée) pour en faire un système de vidéosurveillance.</t>
  </si>
  <si>
    <t>Vidéo de présentation d'un système réel de vidéosurveillance par webcam.</t>
  </si>
  <si>
    <t>À la fin de la séquence, les élèves doivent être capables de mettre au point un programme simple avec un nombre limité de variables et des boucles itératives.
Notions d’algorithme et de programme.
Déclenchement d'une action par un événement.</t>
  </si>
  <si>
    <t>Une évaluation formative est privilégiée tout au long des activités cependant, un problème nouveau peut être proposé aux élèves qui doivent le résoudre en réinvestissant les notions et capacités abordées précédemment. _x000D_Les compétences "Appliquer les principes élémentaires de l'algorithmique..." et "Imaginer, concevoir et programmer.." sont soumises à validation._x000D_</t>
  </si>
  <si>
    <r>
      <rPr>
        <sz val="10"/>
        <rFont val="Calibri"/>
        <family val="2"/>
        <charset val="1"/>
      </rPr>
      <t>Milieu de cycle - début de 4</t>
    </r>
    <r>
      <rPr>
        <vertAlign val="superscript"/>
        <sz val="10"/>
        <rFont val="Calibri"/>
        <family val="2"/>
        <charset val="1"/>
      </rPr>
      <t>e</t>
    </r>
    <r>
      <rPr>
        <sz val="10"/>
        <rFont val="Calibri"/>
        <family val="2"/>
        <charset val="1"/>
      </rPr>
      <t>.</t>
    </r>
  </si>
  <si>
    <t>Le droit à l'image peut être abordé (Parcours Citoyen)</t>
  </si>
  <si>
    <t>Comment fonctionne un système réel de vidéosurveillance par Webcam ?</t>
  </si>
  <si>
    <t>Comment réaliser un programme de vidéosurveillance sur un PC ?</t>
  </si>
  <si>
    <t>Les élèves (en groupe) analysent une capsule vidéo illustrant le fonctionnement d'une vidéosurveillance par Webcam et produisent un texte qui explique le fonctionnement.
Les textes sont ensuite mis en commun pour montrer les différentes instructions que le « programme » doit faire.
Des illustrations « graphiques » permettent, ensuite, de structurer différemment ce « programme ». Une ébauche de programme peut être réalisée.
Remarque : la première partie de cette séance peut être menée en pédagogie inversée.</t>
  </si>
  <si>
    <t>Le programme réalisé à la séance précédente est repris. Ce programme est ensuite créé avec le logiciel Scratch (suivi d'un tutoriel de prise en main)._x000D_Un problème est alors posé : comment modifier le programme pour surveiller 2 zones ?_x000D_</t>
  </si>
  <si>
    <t xml:space="preserve">Notion d'instructions.
Notion d'évènements.
</t>
  </si>
  <si>
    <t>Notion d'algorithme.
Notion de programme.</t>
  </si>
  <si>
    <t>Capsule vidéo.
VPI.
Tableau collaboratif (pour la mise en commun des textes).</t>
  </si>
  <si>
    <t>Micro-ordinateur et Webcam.
Logiciel Scratch.</t>
  </si>
  <si>
    <t xml:space="preserve">P7_11 : comment automatiser des tâches sur son smartphone ? </t>
  </si>
  <si>
    <t>On utilise régulièrement son smartphone pour réaliser les mêmes actions ( réveil, musique, couper le WiFi/Bluetooth). Découvrir et comparer ses différentes connectivités. Utiliser la technologie NFC pour programmer son smartphone. Mettre en évidence les règles d'un usage raisonné.</t>
  </si>
  <si>
    <t>Et si on pouvait programmer son smartphone? Vidéo montrant les possibilités de programmation d'un smartphone.</t>
  </si>
  <si>
    <t>Savoir comparer les différents standards de connectivités sans fil (2G,3G,4G, WiFi,Bluetooth,nfc) et les règles d'utilisation . Savoir programmer un smartphone à partir d'un scénario.</t>
  </si>
  <si>
    <t>Programmer un smartphone avec une carte de ski (recyclage)</t>
  </si>
  <si>
    <t>Notion d'algorithme, de programme.</t>
  </si>
  <si>
    <t>Quels sont les différents standards de connectivités sans fil sur un smartphone ?</t>
  </si>
  <si>
    <t>Dans quel domaine utilise-t-on la RFID et le NFC ?</t>
  </si>
  <si>
    <t>Comment automatiser des tâches sur son smartphone ?</t>
  </si>
  <si>
    <t>Décrire et comparer les différents standards de connectivités  sans fil.</t>
  </si>
  <si>
    <t>Rechercher les applications possibles de la RFID et mettre en évidence les règles d'un usage raisonné (sécurité liée à l'utilisation des cartes bancaires).</t>
  </si>
  <si>
    <t>Imaginer des scénarios  puis programmer un "tag" RFID pour automatiser son téléphone portable.</t>
  </si>
  <si>
    <t>Définir NFC  et RFID.</t>
  </si>
  <si>
    <t>Les usages de la RFID et du NFC. Les règles d'un usage raisonné du NFC.</t>
  </si>
  <si>
    <t>Diagramme, déclenchement d'une action par un évènement, séquences d'instructions.</t>
  </si>
  <si>
    <t>Document sur les normes.</t>
  </si>
  <si>
    <t>Articles de presse, site Web, vidéo.</t>
  </si>
  <si>
    <t>Smartphone et "tag" RFID ( acheté ou utiliser des  cartes de bus, ski...).</t>
  </si>
  <si>
    <t>Cette séquence permet de commander une gâche électrique de serrure à partir de plusieurs technologies : d'un clavier, d'une télécommande, d'un badge RFID, d'une application sur un smartphone depuis l'extérieur de l'habitation ou d'un interrupteur situé à l'intérieur de l'habitation. Elle permet d'identifier les composants et de compléter un algorithme. Les élèves travaillent en îlot avec des composants différents.</t>
  </si>
  <si>
    <t>Une vidéo qui présente une entrée d'immeuble dont la porte d'entrée est équipée d'une serrure électrique dont le déverrouillage est électronique.</t>
  </si>
  <si>
    <t>Capteur, actionneur, algorithme, organigramme, programme, fonction logique (ou)</t>
  </si>
  <si>
    <t>À partir d'un cahier des charges d'un système technique, identifier les capteurs et actionneurs, compléter un  organigramme. Trouver la fonction logique qui convient.</t>
  </si>
  <si>
    <t>Milieu du cycle</t>
  </si>
  <si>
    <t>Quelles sont les informations captées pour autoriser la commande d'une serrure électrique? Quels sont les éléments composant les chaînes d'information ou d'énergie ?</t>
  </si>
  <si>
    <t>Comment commander la gâche à partir du bouton poussoir?</t>
  </si>
  <si>
    <t>Comment commander la gâche à partir des informations reçues par un capteur à l'extérieur ou un bouton poussoir à l'intérieur ?</t>
  </si>
  <si>
    <t>À partir d'une recherche,  trouver les fonctions, les informations captées et la situation des capteurs et actionneurs. Situer les composants dans les chaînes d'information ou d'énergie.</t>
  </si>
  <si>
    <t>À partir d'un organigramme partiel, sur Ardublock faire des hypothèses  en le complétant puis les vérifier en programmant le microcontrôleur.</t>
  </si>
  <si>
    <t>À partir d'un organigramme partiel sur Ardublock, faire des hypothèses  pour le compléter puis les vérifier en programmant le microcontrôleur.</t>
  </si>
  <si>
    <t>Nature et fonction des capteurs, des actionneurs.</t>
  </si>
  <si>
    <t>Lien algorithme, organigramme, programme.</t>
  </si>
  <si>
    <t>Lien algorithme, organigramme, programme, fonction OU.</t>
  </si>
  <si>
    <t>Vidéos (voir situation déclenchante). Recherches d'informations.</t>
  </si>
  <si>
    <t>Ordinateur avec Ardublock augmenté, Educaduino ou Arduino, câble USB, fils avec connecteurs Grove, carte Grove Shield, bouton-poussoir Grove, afficheur I2C Grove,  LED Grove, servomoteur angulaire.</t>
  </si>
  <si>
    <t>Idem séance 2 et suivant les groupes ajouter un clavier, une télécommande, un capteur RFID ou un récepteur Bluetooth.</t>
  </si>
  <si>
    <t>P8_3 : comment calculer les temps d'une course sportive ?</t>
  </si>
  <si>
    <t>Composants d'un réseau, architecture d'un réseau local, moyens de connexion d’un moyen informatique. Notion de protocole, d'organisation de protocoles en couche, d'algorithme de routage, Internet.</t>
  </si>
  <si>
    <t>Présentation d'un projet de chronométrage, analyse des exigences.
Recherche de solutions techniques pour les différentes fonctions.</t>
  </si>
  <si>
    <t>Visionnage d'une vidéo d'un 100 m avec affichage du chronomètre.</t>
  </si>
  <si>
    <t>Décomposition fonctionnelle d'un système.
Blocs internes, diagramme temporel.
Algorigramme.</t>
  </si>
  <si>
    <t>Traiter des données dans un ordinateur.
Afficher une donnée d'un capteur sur un ordinateur.
Comment mesurer un temps intermédiaire (50 m) ?</t>
  </si>
  <si>
    <r>
      <rPr>
        <sz val="10"/>
        <color rgb="FF000000"/>
        <rFont val="Calibri"/>
        <family val="2"/>
        <charset val="1"/>
      </rPr>
      <t>3</t>
    </r>
    <r>
      <rPr>
        <vertAlign val="superscript"/>
        <sz val="10"/>
        <color rgb="FF000000"/>
        <rFont val="Calibri"/>
        <family val="2"/>
        <charset val="1"/>
      </rPr>
      <t xml:space="preserve">e </t>
    </r>
  </si>
  <si>
    <t>Savoir lire les décompositions fonctionnelles et structurelles des systèmes.
Connaître les bases de l'algorithmie et de la programmation.</t>
  </si>
  <si>
    <t>Quelles solutions techniques répondent aux fonctions ?</t>
  </si>
  <si>
    <t>Comment mesurer le temps du 100 m ?</t>
  </si>
  <si>
    <t>Comment gérer un tableau de mesures ?</t>
  </si>
  <si>
    <t>Recherche de solutions techniques.</t>
  </si>
  <si>
    <t>Analyse d'une carte mentale.
Programmation d'un timer.
Algorithme et programmation du système.</t>
  </si>
  <si>
    <t>Analyse du stockage des temps du 100 m/coureur.
Création d'un tableau sur ordinateur.</t>
  </si>
  <si>
    <t>Diagramme de blocs et blocs internes, schémas fonctionnels et structurels.
Chaîne d'information.</t>
  </si>
  <si>
    <t>Principe de mesure du temps en numérique</t>
  </si>
  <si>
    <t>Diagramme / algorithme.
Lecture / écriture dans un tableau.</t>
  </si>
  <si>
    <t xml:space="preserve">Exemples de présentation de décomposition de systèmes. </t>
  </si>
  <si>
    <t>Exemple de cartes mentales.
Exemple de programmation d'un timer.</t>
  </si>
  <si>
    <t>Exemple d'un tableau de gestion des temps.</t>
  </si>
  <si>
    <t xml:space="preserve">Réalisation d’un prototype permettant de valider l’intégration et la programmation du dispositif de communication.
</t>
  </si>
  <si>
    <t>Comment permettre à un objet technique de dialoguer avec son environnement ?</t>
  </si>
  <si>
    <t xml:space="preserve">Identifier des technologies de communication différentes grâce à la présentation des cinq prototypes.
</t>
  </si>
  <si>
    <t>Lire et compléter un programme d'un objet communicant</t>
  </si>
  <si>
    <t>Quels éléments choisir pour communiquer l'état d'humidité d'un pot de fleurs ?</t>
  </si>
  <si>
    <t>Quels programmes réaliser pour transmettre l'humidité du pot de fleurs et l'arroser ?</t>
  </si>
  <si>
    <t>Comment communiquer la solution retenue d'un problème.</t>
  </si>
  <si>
    <t xml:space="preserve"> Association des constituants du prototype aux fonctions techniques à assurer.
 Recherche des constituants.
 Réalisation du prototype.
</t>
  </si>
  <si>
    <t xml:space="preserve">Programmation Arduiblock.
 Prise en compte de l’application smartphone (fournie écrite en totalité).
 Téléchargement du programme sur la carte Arduino.
 Essais et mise au point.
</t>
  </si>
  <si>
    <t>Présentation orale du prototype par chaque équipe d’élèves.
Formulation des connaissances  : _x000D_l’interface de commande,_x000D_ les technologies de communication à distance,_x000D_ la programmation des objets communicants,_x000D_ l’usage raisonné des objets communicants._x000D_</t>
  </si>
  <si>
    <t>Choix des éléments pour réaliser un prototype.</t>
  </si>
  <si>
    <t>Programme de transmission de l'information de l'humidité du pot de fleurs à un smartphone.</t>
  </si>
  <si>
    <t>Diaporama de présentation de la solution retenue.</t>
  </si>
  <si>
    <t>Bibliothèque des composants de la famille Arduino.</t>
  </si>
  <si>
    <t>Exemples de programme de communication avec un smartphone.</t>
  </si>
  <si>
    <r>
      <rPr>
        <sz val="10"/>
        <color rgb="FF000000"/>
        <rFont val="Calibri"/>
        <family val="2"/>
        <charset val="1"/>
      </rPr>
      <t>Après une utilisation en 6</t>
    </r>
    <r>
      <rPr>
        <vertAlign val="superscript"/>
        <sz val="10"/>
        <color rgb="FF000000"/>
        <rFont val="Calibri"/>
        <family val="2"/>
        <charset val="1"/>
      </rPr>
      <t>e</t>
    </r>
    <r>
      <rPr>
        <sz val="10"/>
        <color rgb="FF000000"/>
        <rFont val="Calibri"/>
        <family val="2"/>
        <charset val="1"/>
      </rPr>
      <t xml:space="preserve"> du réseau, les élèves découvrent l'intérêt d'avoir un matériel informatique relié en réseau. Ce qui va permettre d'aborder le fonctionnement du réseau informatique "Internet" et d'en connaître les règles d'utilisation.</t>
    </r>
  </si>
  <si>
    <t xml:space="preserve"> Les experts cybers : réalité ou fiction ? (extrait de vidéo)</t>
  </si>
  <si>
    <t>Comprendre l'intérêt de mettre des postes en réseau et être capable de schématiser sa structure. Repérer les différents moyens de transmission d'informations. Le rôle de l'IP au sein d'un réseau. Connaître les règles d'utilisation d'Internet.</t>
  </si>
  <si>
    <t>Possibilité de transfert sur le réseau de la maison (box internet, imprimante, ordinateurs…).</t>
  </si>
  <si>
    <t>savoir se connecter au réseau</t>
  </si>
  <si>
    <t>Les métiers de l'informatique et de l'internet (webmaster, responsable réseau…).</t>
  </si>
  <si>
    <t>Comment transitent les informations dans le réseau du collège ?</t>
  </si>
  <si>
    <t>Comment les ordinateurs se repèrent-ils ?</t>
  </si>
  <si>
    <t>Qui a déjà téléchargé des vidéos, des films, de la musique… ? Avez-vous des connaissances qui ont reçu ce courrier ?</t>
  </si>
  <si>
    <t>Observation et découverte des différents éléments constituants notre réseau. Réalisation d'un document  numérique pour représenter du réseau</t>
  </si>
  <si>
    <t>Utilisation de la commande Ip config, pour repérer les différentes adresses permettant d'identifier un poste informatique. Connexions sur des sites en utilisant les IP.</t>
  </si>
  <si>
    <t>Débat, discussion. (Je peux télécharger et copier sans aucune contrainte tout ce que je trouve sur internet). Recherche sur le droit d'auteur lié à internet.</t>
  </si>
  <si>
    <t>Le réseau permet à l'utilisateur de retrouver ses documents à partir de différents postes et de limiter le nombre de périphériques (une imprimante par salle). Les informations peuvent transiter sur différents supports.</t>
  </si>
  <si>
    <t>Les ordinateurs peuvent communiquer entre eux et il est possible de retrouver les traces de ces communications.</t>
  </si>
  <si>
    <t>Règles et sanctions liées à l'utilisation du réseau Internet.</t>
  </si>
  <si>
    <t>Pour initier des enfants de maternelle au repérage dans l'espace (dedans - dehors), mettre à disposition une manette qui permette à l'enfant via une interface HM de déplacer un objet  suivant des contraintes de position (dessus, dessous, dedans, dehors). La séquence va permettre une première approche de la notion de design en réponse à un cahier des charges fourni.</t>
  </si>
  <si>
    <t>Vidéo d'un enfant manipulant un clavier ou une manette de jeu dont la taille et l'ergonomie sont inadaptées à sa main.</t>
  </si>
  <si>
    <t xml:space="preserve">Définir un besoin, définir les principaux éléments d'un cahier des charges, définir le design. </t>
  </si>
  <si>
    <t>Énoncer le besoin d'autres produits, valider les fonctions d'un cahier des charges par rapport à un objet donné. Restituer les trois composantes du design (contraintes fonctionnelles, esthétique, industrielle).</t>
  </si>
  <si>
    <t>Qu'est-ce que le design et quelle est sa place dans un cahier des charges ?</t>
  </si>
  <si>
    <t>Comment répondre à un cahier des charges ?</t>
  </si>
  <si>
    <t>Comment présenter le projet ?</t>
  </si>
  <si>
    <t>S'approprier la notion de design par comparaison d'objets pluritechnologiques différents. 
S'approprier des fonctions du cahier des charges.</t>
  </si>
  <si>
    <t>À partir des planches proposées par le designer, valider des formes en fonction du cahier des charges : matériaux, couleur, dimensions, normes, forme géométrique circulaire (un modèle par îlot).
La dimension de la main d'un enfant de 5 ans étant donnée, déterminer la position des boutons, les dimensions générales de la manette. Proposer des maquettes à partir de matériaux adaptés à l'interface mise en oeuvre.</t>
  </si>
  <si>
    <t>Suite de la séance 2 et présentation orale des solutions retenues en regard des contraintes du cahier des charges et de la référence à un designer.</t>
  </si>
  <si>
    <t>Qu'est-ce que le design ? Relations entre fonctions et contraintes.</t>
  </si>
  <si>
    <t>Pour chaque fonction du cahier des charges, plusieurs solutions peuvent être trouvées : projection de quelques solutions.</t>
  </si>
  <si>
    <t>Plusieurs présentations de ce type vont jalonner les projets, ce sont les revues de projet.</t>
  </si>
  <si>
    <t>Différents supports qui répondent au même cahier des charges, mais avec un design différent, cles USB, souris, smartphone...</t>
  </si>
  <si>
    <t>Bibliographie de Designer (Louie Rigano).
Planches du designer.
Interface Makey Makey et matériaux compatibles (papier, carton, graphite, pâte à modeler…).</t>
  </si>
  <si>
    <t>Logiciel de présentation.</t>
  </si>
  <si>
    <t>Suite à la séquence P9_1, les élèves vont modéliser la manette de jeu en respectant des consignes simples concernant la forme des pièces à obtenir.</t>
  </si>
  <si>
    <t>Comment modéliser un objet ?</t>
  </si>
  <si>
    <t>Observer les différents outils de modélisation.
Notion de prototype.</t>
  </si>
  <si>
    <t>Distinguer différents types de représentation d'un objet : croquis, schéma, modèle 3D, plan
Modéliser une pièce simple à partir d'esquisses données.
Connaître la notion de prototype</t>
  </si>
  <si>
    <t>Après P9_1</t>
  </si>
  <si>
    <t xml:space="preserve">Comment modéliser la manette de jeu ? </t>
  </si>
  <si>
    <t>Comment réaliser la manette à partir de la modélisation ?</t>
  </si>
  <si>
    <t>Comment réaliser et connecter la manette ?</t>
  </si>
  <si>
    <t>À partir de formes simples données, modélisation avec un modeleur en utilisant  la notion d'extrusion.</t>
  </si>
  <si>
    <t>À partir de formes simples  créées; modélisation avec un modeleur en utilisant  la notion d'extrusion.</t>
  </si>
  <si>
    <t>Mettre en œuvre les outils de prototypage : MOCN et imprimante 3D.
Assemblage de la manette avec la carte MakeyMakey et branchement au PC.</t>
  </si>
  <si>
    <t>La modélisation permet d'avoir un aperçu réaliste de l'objet final.</t>
  </si>
  <si>
    <t>Prototype de maquette réalisé.</t>
  </si>
  <si>
    <t>Modeleur volumique.
PC avec MakeyMakey.</t>
  </si>
  <si>
    <t>Matières plastiques, bois…
MOCN.
Imprimante 3D.</t>
  </si>
  <si>
    <t>Suite à la séquence P9_1_1, les élèves vont découvrir la programmation avec Scratch et effectuer des changements dans un programme donné afin de le faire évoluer.</t>
  </si>
  <si>
    <t>Comment programmer un objet connecté ?</t>
  </si>
  <si>
    <t>Notion d'algorithme et de programme.
Notion d'interface.</t>
  </si>
  <si>
    <t>Compléter un programme en intégrant (ou modifiant) un bloc supplémentaire.
Caractériser d'autres interfaces H-M</t>
  </si>
  <si>
    <t>Après P9_1_1</t>
  </si>
  <si>
    <t>Comment est constitué un programme avec Scratch ?</t>
  </si>
  <si>
    <t>Comment modifier un programme ?</t>
  </si>
  <si>
    <t>Comment résumer le projet ?</t>
  </si>
  <si>
    <t>Mettre en relation les lignes du programme avec la palette d'outils.
Les élèves lisent les blocs du programme et en comprennent leurs significations : le curseur (traceur rouge) est commandé par les flèches et bute sur les traits du labyrinthe.</t>
  </si>
  <si>
    <t>Les élèves modifient le programme :
- ajouter un déplacement ;
- créer un nouveau labyrinthe ;
- modifier le tracé du parcours.</t>
  </si>
  <si>
    <t>Test de fonctionnement, modifications, revue de projet : test et validation de la manette connectée.</t>
  </si>
  <si>
    <t>Résolution de problème - Projet.</t>
  </si>
  <si>
    <t>Comprendre la structure d'un programme.</t>
  </si>
  <si>
    <t>Programme complètement fonctionnel.</t>
  </si>
  <si>
    <t>5 diapositives de présentation du projet :
- cahier des charges ;
- maquette ;
- modélisation 3D ;
- prototype ;
- programme.</t>
  </si>
  <si>
    <t>Programme scratch fourni sur le labyrinthe.
PC avec MakeyMakey.</t>
  </si>
  <si>
    <t>Dossier numérique constitué sur les 3 séquences : photo, capture d'écran
Outil de présentation multimédia/</t>
  </si>
  <si>
    <t xml:space="preserve"> </t>
  </si>
  <si>
    <t>Cette séquence vise à étudier la propagation du bruit lié au passage d'un TGV en milieu urbain (traversée de Poitiers). La séquence vise à s'approprier le cahier des charges global et la mise en contexte de l'étude. Une étude sur le son est menée conduisant à comprendre le phénomène vibratoire (fréquence, décibel, vitesse de propagation). Les risques sur la santé de l'homme sont ensuite abordés ainsi que les normes de sécurité à respecter.</t>
  </si>
  <si>
    <t>Vidéos; bruits aux abords d'une autoroute (périphérique parisien), d'un aéroport (Toulouse Blagnac), d'une ligne LGV, d'un boulevard en ville... Vidéo "C'est pas Sorcier" Qu'est ce que le bruit ?</t>
  </si>
  <si>
    <t>Définir la notion de projet (organisation, gestion, planification). Définir les caractéristiques d'une onde vibratoire (intensité, fréquence). Identifier et recenser les risques pour notre santé. Introduction et définition de normes (protection).</t>
  </si>
  <si>
    <t>Caractériser un phénomène vibratoire (autre exemple; courant, tension, secousses sismiques, battement du cœur...). Notions d'intensité (amplitude) et de fréquence.</t>
  </si>
  <si>
    <t>Comment définir les nuisances sonores engendrées par des transports ?</t>
  </si>
  <si>
    <t xml:space="preserve">Comment qualifier et quantifier un son ? </t>
  </si>
  <si>
    <t>Quels sont les risques engendrés par le bruit sur le corps humain ?</t>
  </si>
  <si>
    <t>Appropriation du CDCF. Contraintes, encombrement (traversée de Poitiers), nuisances...  Bruit engendré par le passage du TGV, d'une autoroute, d'un aéroport, d'un boulevard. Unités de mesure. Norme: distance minimale entre une LGV et une habitation. Propogation du son aux abords d'une LGV.</t>
  </si>
  <si>
    <t>Recherches documentaires : définir une onde sonore (amplitude, fréquence, vitesse de propagation). Notion de fréquence d'une onde. Mesures en décibels. Vérification de la loi non linéaire de la variation du bruit en décibels. Simulation de sons de différentes fréquences. Mesure des fréquences audibles à l'aide du logiciel Audacity. Analayse spectrale fréquentielle d'un son (ex : morceau de musique).</t>
  </si>
  <si>
    <t>Fonctionnement de l'oreille interne. Risque d'une surintensité sonore sur notre système auditif. Téléchargement d'une vidéo explicative et implantation dans un diaporama. Détermination des fréquences sonores "désagréables" pour l'homme. Recherches des normes de protection (législation).</t>
  </si>
  <si>
    <t>Après l'appropriation du CDCF et des contraintes d'une traversée d'une LGV en milieu urbain, le constat de réduire les nuisances sonores apparait clairement. La connaissance des phénomènes acoustiques est alors nécessaire afin d'aborder l'ensemble de la problématique.</t>
  </si>
  <si>
    <t>Un son (bruit) est une composition de fréquences sonores et d'intensité différentes: notion de spectre des fréquences. Fréquences audibles par l'homme (20hz à 20kHz).</t>
  </si>
  <si>
    <t>Après l'analyse du fonctionnement du système auditif humain, l'élève prend conscience de la nécessité de se protéger des nuisances sonores. La nécessité d'implantation de mur anti bruit en milieu urbain prend alors toute sa dimension.</t>
  </si>
  <si>
    <t xml:space="preserve">Vidéos (voir situation déclenchante). Recherches Internet. </t>
  </si>
  <si>
    <t>Recherches internet. Logiciel Audacity.</t>
  </si>
  <si>
    <t>À partir des recherches de la S1, cette séquence doit permettre la mise en place de recherches structurées sur la conception du mur anti bruit et de ses solutions techniques (en respectant le CDCF et les contraintes liées au passage de la LGV en milieu urbain).  Des solutions sous forme de croquis, dessins, perspectives sont proposées par les élèves.</t>
  </si>
  <si>
    <t>Analyse de l'existant: Vidéos et diaporamas de présentation de différentes formes de mur anti bruit. Vidéo: Vinci - Prix spécial Innovinci 2015 - "Chaussettes" des fondations du projet LNG Yamal Sibérie. Présentation de la technique du gabion.</t>
  </si>
  <si>
    <t>Algorigramme sur la formulation d'hypothèses et la recherche de solutions techniques en respectant les contraintes liées au cahier des charges. Prise en compte de l'existant et des recherches ciblées. Élaboration de schémas descriptifs d'une solution technique (légende, codes...).</t>
  </si>
  <si>
    <t>Planification et gestion d'un projet (organisation et gestion des taches, des équipes, des personnes). Notion d'optimisation du temps (ex: diagramme de Gantt). Évaluation par compétences; savoir faire (capacités expérimentales), savoir être (travail en équipe, répartition des tâches, écoute, débat, proposition de solutions). Présentation (communication) des solutions envisagées.</t>
  </si>
  <si>
    <t>Fin du cycle 4.</t>
  </si>
  <si>
    <t xml:space="preserve">Comment concevoir un mur anti bruit en milieu urbain ? </t>
  </si>
  <si>
    <t>Comment intégrer  l'ouvrage souhaité (mur anti bruit) en milieu urbain ?</t>
  </si>
  <si>
    <t>Quelle est l'influence d'un mur anti bruit sur l'atténuation de certaines fréquences sonores ?</t>
  </si>
  <si>
    <t>Analyse de l'existant (différentes formes de mur anti bruit). Analyse des techniques utilisées. Conception d'un mur anti bruit utilisant la technique du gabion ; différents matériaux afin d'absorber le maximum de fréquences sonores. Recherche de solutions (Mind Map). Planification du projet (organisation, gestion des taches, gestion des personnes) ; introduction au diagramme de GANTT.</t>
  </si>
  <si>
    <t>Étude des plans d'implantation de la ligne LGV en milieu urbain (traversée de Poitiers). Approche sur la notion de Design et d'esthétisme. Intégration d'un mur végétalisé (côté urbain) sur le gabion. Élaboration de dessins, perspectives, croquis de la solution. Choix des matériaux à utiliser. Recherche de solutions (Mind Map).</t>
  </si>
  <si>
    <t>À partir de l'animation du Pack Ressources LGV "Le Son", étudier l'influence d'un merlon ou d'un mur anti bruit sur l'atténuation du bruit et l'absorption de certaines fréquences sonores. Étude du spectre fréquentiel des différentes configurations (animation Le SON).</t>
  </si>
  <si>
    <t>Résolution de problème - Projet - Recherches de solutions.</t>
  </si>
  <si>
    <t>À la fin de la séance, la forme du mur anti bruit doit être validée. Notion sur la gestion de projet (diagramme GANTT).</t>
  </si>
  <si>
    <t>À la fin de la séance, la composition et les matériaux du mur anti bruit doivent être définis et validés.</t>
  </si>
  <si>
    <t>L'analyse spectrale fréquentielle permet de mettre en évidence l'absorption de certaines fréquences modifiant le son perçu (plus grave).</t>
  </si>
  <si>
    <t>Analyse de l'existant : vidéos et diaporamas de présentation de différentes formes de mur anti bruit. Vidéo : Vinci - Prix spécial Innovinci 2015 - "Chaussettes" des fondations du projet LNG Yamal Sibérie. Présentation de la technique du gabion. Modeleur 3D. Ressources Internet. Logiciel GANTT Project.</t>
  </si>
  <si>
    <t>Ressources Internet. Modeleur 3D.</t>
  </si>
  <si>
    <t>Animation "Le SON" Pack Ressources LGV. Logiciel AUDACITY (analyse spectrale fréquentielle).</t>
  </si>
  <si>
    <t>Cette séquence permet de qualifier et de quantifier les déperditions acoustiques à travers différents matériaux utilisés pour la construction d'ouvrage (béton, galets, caoutchouc, sable, terre…). Des mesures sont effectuées à l'aide d'un banc de mesures à différentes fréquences sonores. Les graphes associés sont tracés. Une étude de l'absorption de certaines fréquences est menée à l'aide de l'animation LGV - Le son et du logiciel Audacity (spectre des fréquences). Des conclusions en sont tirées sur la constitution du mur.</t>
  </si>
  <si>
    <t>Animation Pack ressources LGV - Le SON</t>
  </si>
  <si>
    <t>Définir un protocole expérimental et les règles de sécurité. Étapes d'expérimentation. Analyse des résultats (graphes). Interprétation. Quantifier des écarts (notion de pourcentage). Établir des conclusions à partir des mesures expérimentales et du modèle informatique étudié.</t>
  </si>
  <si>
    <t>Évaluation par compétences; savoir-faire (capacités expérimentales), savoir-être (respect d'un protocole et des règles de sécurité). Comparer résultats d'expérimentation et de modèle numérique. Quantifier des écarts.</t>
  </si>
  <si>
    <t>Séance 3 et 4</t>
  </si>
  <si>
    <t>Comment quantifier la propriété d'absorption acoustique de matériaux utilisés pour la construction d'ouvrage ?</t>
  </si>
  <si>
    <t xml:space="preserve">Quelle est l'influence de la forme d'un ouvrage sur l'absorption des fréquences acoustiques ? </t>
  </si>
  <si>
    <t>Quelle doit être la forme et la constitution du mur anti bruit ?</t>
  </si>
  <si>
    <t>À l'aide du banc de mesures acoustiques, définir un protocole expérimental afin de définir les propriétés d'absorption acoustique de différents matériaux (béton, sable, galets, caoutchouc..) pour différentes fréquences (logiciel Audacity). Tracés des courbes à l'aide d'un tableur. Quantifier les écarts. Interprétation des résultats.</t>
  </si>
  <si>
    <t>À partir, de l'animation Pack Ressources LGV - Le SON, les élèves simulent différentes configurations et passages du train. Ils extraient les signaux sonores et les traitent à l'aide du logiciel Audacity. Le spectre des différentes fréquences est étudié. Les élèves analysent les fréquences absorbées par un mur anti bruit ou un merlon. Cette activité permet d'affiner le modèle de l'ouvrage à utiliser en milieu urbain.</t>
  </si>
  <si>
    <t>À partir des séances 1 et 2, les élèves proposent des solutions sous forme graphique (schémas, croquis, dessins). Ils les formalisent ensuite à l'aide d'un modeleur 3D en respectant le cahier des charges et les contraintes d'encombrement. Une maquette 3D à échelle réduite est ensuite imprimée à l'aide d'une imprimante 3D.</t>
  </si>
  <si>
    <t>Résolution de problème et Projet.</t>
  </si>
  <si>
    <t>À partir des tests et mesures, l'élève découvre une autre propriété d'un matériau ; la capacité d'absorption de fréquence sonore.</t>
  </si>
  <si>
    <t>À partir de la simulation, l'élève compare les spectres des fréquences absorbées par l'ouvrage. Il peut alors émettre des hypothèses sur la forme de l'ouvrage.</t>
  </si>
  <si>
    <t>À partir des deux séances précédentes, l'élève conçoit et réalise une représentation 3D du mur anti bruit à partir des contraintes énoncées dans le CDCF. Il réalise ensuite une maquette 3D à échelle réduite.</t>
  </si>
  <si>
    <t>Bac de mesures acoustique. Logiciel Audacity (générateur de fréquence sonore).</t>
  </si>
  <si>
    <t>Animation Pack Ressources LGV - Le SON.</t>
  </si>
  <si>
    <t>Modeleur 3D. Imprimante 3D.</t>
  </si>
  <si>
    <t>Projet P94_3 : test et validation</t>
  </si>
  <si>
    <t>Cette séquence vise à finaliser les séquences précédentes sous forme d'une présentation des résultats (modélisation, expérimentation, conception) par l'ensemble des équipes. Un diaporama et une soutenance sont attendus. Une synthèse globale clôture ce projet.</t>
  </si>
  <si>
    <t>Vidéo (extrait): Key Note d'Apple (Anglais sous-titré) pour mesurer l'importance d'une présentation impactante.</t>
  </si>
  <si>
    <t>Étapes d'un projet (gestion du temps, des équipes, des taches, collaboration, optimisation des tâches à effectuer). Synthèse globale du projet avec ses différentes phases. Synthèse sur les présentations et soutenances.</t>
  </si>
  <si>
    <t>Évaluation par compétences.
Communiquer, présenter à l'oral à l'aide de supports numériques multimédias.</t>
  </si>
  <si>
    <t>Comment présenter sa conception et ses solutions techniques ?</t>
  </si>
  <si>
    <t>Comment présenter efficacement ses solutions ?</t>
  </si>
  <si>
    <t>Comment se protéger du bruit en milieu urbain proche d'une ligne LGV ?</t>
  </si>
  <si>
    <t>Préparation d'un diaporama synthétisant le travail des séquences précédentes et présentant la solution réalisée. Préparation de la soutenance.</t>
  </si>
  <si>
    <t>Soutenance. Passage équipe par équipe.</t>
  </si>
  <si>
    <t>Synthèse générale du projet.</t>
  </si>
  <si>
    <t>Projet, préparation d'une présentation numérique.</t>
  </si>
  <si>
    <t>Démarche de projet, communiquer et soutenir.</t>
  </si>
  <si>
    <t>Démarche de projet, synthèse générale.</t>
  </si>
  <si>
    <t>Points clés d'une présentation impactante. Travail préparatoire de la soutenance.</t>
  </si>
  <si>
    <t>Importance d'une préparation avant un passage à l'oral.</t>
  </si>
  <si>
    <t>Points importants. Démarche de projet.</t>
  </si>
  <si>
    <t>Vidéo (extrait) : Key Note d'Apple (Anglais sous-titré) pour mesurer l'importance d'une présentation impactante. Logiciel de présentation (Powerpoint, Prezzi…).</t>
  </si>
  <si>
    <t xml:space="preserve">Des sources de pollution existent à l’intérieur des logements. Il convient de s’en protéger afin de préserver la santé des occupants. Les élèves vont rechercher les solutions qui permettent de garder un air sain dans une habitation. Puis ils découvriront le principe de fonctionnement et l'évolution de systèmes tels que les VMC.
</t>
  </si>
  <si>
    <t xml:space="preserve">Une vidéo, une illustration ou un article montrant des sources de pollution et d’humidité à l’intérieur des logements. Données chiffrées les problèmes de santé dus à la pollution de l'air à l'intérieur des logements. 
</t>
  </si>
  <si>
    <t>L’homme développe des solutions pour mieux répondre à ses besoins :_x000D_
- préserver sa santé ;
- préserver son environnement ;
- préserver son budget, en réalisant des économies d’énergie.  
Les besoins et les contraintes à respecter ont évolué au cours du temps (contexte socio, éco, urbanisation)._x000D_ Des découvertes scientifiques et techniques ont permis de mieux s’adapter à l’évolution des besoins et des contraintes._x000D_ Illustrations possibles avec des exemples liés à la VMC_x000D_.
La modélisation du réel et la simulation permettent :_x000D_
- de visualiser, de mieux comprendre le fonctionnement des objets techniques qui nous entourent ;
_x000D_- de tester le fonctionnement d’un objet technique avant de le fabriquer ou de le modifier ; 
- de comparer plus facilement et donc de choisir la meilleure solution._x000D_</t>
  </si>
  <si>
    <t>À partir de certaines contraintes, argumenter et proposer une solution de ventilation en s’appuyant sur des observations, ressources ou simulation.</t>
  </si>
  <si>
    <t>Question(s) directrice(s)</t>
  </si>
  <si>
    <t>N°1 : quelles sont les sources de pollution intérieure ?                                                                        
N°2 : comment réduire la pollution de l’air chez soi pour préserver sa santé ?</t>
  </si>
  <si>
    <t>Pourquoi et comment les solutions développées par l’homme ont-elles évolué au cours du temps ?</t>
  </si>
  <si>
    <t>Quelle est la solution mécanisée la plus efficace ?</t>
  </si>
  <si>
    <t>N°1 : quelles sont les sources de pollution intérieure ?                                                                                  
Représentations initiales des élèves en utilisant uniquement leurs connaissances personnelles, leur environnement : tant sur les systèmes d’évacuation que sur les risques sanitaires.                                                                                                                                                       Visionnage collectif de la ressource proposée.                                                                                                                                
 À l’aide des documents fournis, les équipes identifient les impacts sur la santé d'un air pollué.  Chaque équipe peut travailler sur une origine de pollution (air intérieur, humidité, pollution due aux matériaux intérieurs, pollution due aux animaux...).
N°2 :  comment réduire la pollution de l’air chez soi pour préserver sa santé ?               
Les élèves recherchent et listent différentes solutions en réponse au besoin d’obtenir une bonne qualité d’air intérieur. Un travail de classement peut être effectué._x000D_ La production peut consister en un texte accompagné de schémas, en une carte mentale…                                                                                                                                                            
Présentation de la production de chacune des équipes. Rédaction collective d’une conclusion._x000D_</t>
  </si>
  <si>
    <t>À partir d’un dossier documentaire fourni, les équipes caractérisent chacune des solutions techniques proposées :  principe de fonctionnement,  époque et/ou lieu d’utilisation, avantages et inconvénients, paramètres que l’on peut contrôler.                                                                                                                                   
Mise en commun de la production de chaque équipe et construction progressive d’un document synthétique (frise chronologie ou tableau).</t>
  </si>
  <si>
    <t xml:space="preserve">À l’aide d’une animation numérique, les élèves simulent le fonctionnement de deux systèmes dans des configurations différentes :
- VMC SF avec 1 seul ventilateur _x000D_; 
- VMC SF avec plusieurs ventilateurs  VMC DF avec 1 seul ventilateur. 
_x000D_Ils relèvent les résultats liés à la consommation électrique du système, à la température dans les pièces et à l’investissement financier de chaque configuration. Ils analysent ces résultats, font un choix et l’argumentent par écrit.                                                                                                                                                         Mise en commun du choix des différentes équipes._x000D_ Comparer, débattre et argumenter.
</t>
  </si>
  <si>
    <t>La pollution de l’air intérieur doit être limitée pour préserver la santé de l’homme._x000D_Deux possibilités :_x000D_• Des bonnes pratiques et des comportements responsables (à lister)…_x000D_• Des solutions techniques (aération, ventilation…)_x000D_Ces solutions permettent d’évacuer les odeurs et les polluants, et d’éliminer l’excès d’humidité. Cette humidité est variable selon les types de pièces (notions pièces humides/sèches)._x000D_</t>
  </si>
  <si>
    <t xml:space="preserve">Les solutions techniques développées par l’homme pour répondre au besoin de limitation de pollution intérieure sont multiples. 
Ces solutions diffèrent en fonction du temps, du pays, des inventions et des besoins de la société.
Elles s’orientent de plus en plus vers des solutions assistées, contrôlées : domotisées
Circulation naturelle, aération, ventilation naturelle, VMC simple puis double flux. VMC assistée.
</t>
  </si>
  <si>
    <t>La VMC double flux est une solution mécanisée plus économique que la VMC simple flux. C’est une solution plus chère à l’achat, mais qui grâce à l’action de l’échangeur qui récupère les calories de l’air pollué pour les restituer à l’air entrant permet de moins dépenser pour chauffer les pièces</t>
  </si>
  <si>
    <t>Un air sain chez soi - ADEME                                                                          
 http://www.developpement-durable.gouv.fr/IMG/pdf/Guide_Pollution_Air_interieur.pdf</t>
  </si>
  <si>
    <t xml:space="preserve">Ventilation naturelle par grilles : animation.
Ventilation naturelle par les ouvrants : animation.
VMC simple flux : capture écran.
VMC double flux : capture écran.
Puits canadien ou climatique.
Un air sain chez soi - ADEME.
</t>
  </si>
  <si>
    <t>Animation ENI.</t>
  </si>
  <si>
    <t>Cette séquence permet aux élèves de découvrir les technologies utilisées pour surveiller notre santé ainsi qu'à en définir les limites d'utilisation.</t>
  </si>
  <si>
    <t>Mesure de la fréquence cardiaque de façon manuelle puis avec un smartphone (en l'équipant d'un capteur de fréquence cardiaque ou par mesure directe sur certains téléphones)</t>
  </si>
  <si>
    <t>Comment ont évolué les techniques de mesure de la fréquence cardiaque ? 
 Pourquoi des technologies comme le WiFi ou le Bluetooth sont utilisées en télémédecine ?
Quelles sont les bonnes attitudes à adopter lors de l'utilisation des objets connectés ?</t>
  </si>
  <si>
    <t>En partant du cas concret suivant : « un médecin a pu sauver son patient à temps. En effet, celui-ci a un cardiofréquencemètre sur son poignet relié à son smartphone qui envoie en permanence les données cardiaques. Celles-ci devenaient inquiétantes, le médecin est intervenu rapidement au domicile du patient et l'a sauvé. Questions :  
Quelles sont les technologies utilisées ?_x000D_ 
Que vous inspire le fait d’avoir ses paramètres vitaux  surveillés en permanence ?</t>
  </si>
  <si>
    <t>EPI avec EPS et SVT (fréquence cardiaque)</t>
  </si>
  <si>
    <t>Comment mesure-t-on sa fréquence cardiaque ?</t>
  </si>
  <si>
    <t>Comment sont transmises les informations en télémédecine (ou télésanté) ?</t>
  </si>
  <si>
    <t>Être en permanence connecté, est-ce sans conséquence ?</t>
  </si>
  <si>
    <t>Recherche, à l'aide des mots clefs proposés en ressource, des solutions techniques existantes pour mesurer sa fréquence cardiaque. Les classer en solutions techniques du futur ou solutions techniques existantes. La présentation sous forme de carte heuristique est dans ce cas adaptée.</t>
  </si>
  <si>
    <t>À partir d'objets techniques comme capteur Bluetooth de fréquence cardiaque ou montre cardio ou smartphone, les élèves doivent par expérimentation (et recherches sur le net) donner la portée, le débit et indiquer si les informations passent à travers un mur. On peut leur demander de « dessiner » la zone d'émission de ces signaux. Cela concerne les signaux WiFi, Bluetooth et radiofréquence.</t>
  </si>
  <si>
    <t>En partant d’un cas concret :  «  À la fin de la journée, je mets en ligne les données acquises par le capteur connecté de mon smartphone (fréquence cardiaque, nombre de pas, position…) ».
Question : est-ce que le fait de mettre ces données en ligne respecte mon intégrité et mon intimité ? 
Mise en place de débats en divisant la classe en 3 groupes en leur affectant un rôle. Un groupe doit essayer de prouver qu’il n’y a aucun problème. Un groupe doit prouver le contraire. Un groupe est juge des débats et devra conclure.</t>
  </si>
  <si>
    <t>À partir de la carte heuristique, en déduire ce qui a évolué selon les points de vue fonctionnels, techniques et scientifiques (tableau récapitulatif).</t>
  </si>
  <si>
    <t>Les élèves doivent être capables de dire pourquoi ces technologies de transmission de l’information sont utilisées en télémédecine.</t>
  </si>
  <si>
    <t>Les bonnes attitudes à adopter lors de l'utilisation d'objets connectés.</t>
  </si>
  <si>
    <t>Documentaires (vidéos, internet, articles) Mots clefs : prendre le pouls, holter, fréquence cardiaque sur smartphone, capteur de fréquence cardiaque, cardiobague, cardiofréquencemètre, textile connecté, tatouage connecté, skinput, gélules connectées.</t>
  </si>
  <si>
    <t xml:space="preserve">Descriptifs des signaux WiFi, Bluetooth et radiofréquence. </t>
  </si>
  <si>
    <t>Site CNIL, charte internet, site « internet pour les ados ».</t>
  </si>
  <si>
    <t>À partir d’un modèle réduit existant actuellement propulsé par un moteur à courant continu alimenté par un/des accumulateurs (source chimique), les élèves sont engagés à réfléchir à la recherche d’autres solutions de fourniture d’énergie pour le moteur.</t>
  </si>
  <si>
    <t>Proposer aux élèves d'énumérer, de lister d'autres solutions techniques, d'autres sources d'énergie, qui seraient susceptibles de propulser le modèle réduit (réalisation d'une carte mentale)</t>
  </si>
  <si>
    <t>Relation : énergie / solution- système technique / principe technique, physique, chimique.
Utilisation de certains systèmes techniques et les changements induits dans la société (développement durable, comportement).</t>
  </si>
  <si>
    <r>
      <rPr>
        <sz val="10"/>
        <rFont val="Calibri"/>
        <family val="2"/>
        <charset val="1"/>
      </rPr>
      <t>Devoir à la maison</t>
    </r>
    <r>
      <rPr>
        <sz val="10"/>
        <color rgb="FF000000"/>
        <rFont val="Calibri"/>
        <family val="2"/>
        <charset val="1"/>
      </rPr>
      <t xml:space="preserve"> : poursuivre la réalisation d'une carte mentale / d'un mur collaboratif qui présenterait un problème, des solutions existantes, des solutions à venir et les changements que celles-ci induisent dans la société.
Exemple de problème :  Les robots : avancée technologique, espoir, ou inquiétude ? Quels impacts sur la société ?</t>
    </r>
  </si>
  <si>
    <t xml:space="preserve">Fin de cycle
</t>
  </si>
  <si>
    <t>EMC : mise en place d'un débat scientifique</t>
  </si>
  <si>
    <t>Différentes sources d'énergie</t>
  </si>
  <si>
    <t>Comment fonctionne la solution proposée ?</t>
  </si>
  <si>
    <t>Les solutions techniques investiguées sont-elles utilisées, sont-elles utilisables ? Quels sont les avantages et inconvénients des autres solutions ?</t>
  </si>
  <si>
    <t>Quelle est la meilleure solution pour assurer la propulsion de différents véhicules ?</t>
  </si>
  <si>
    <t>Les maquettes, terrains d'investigation : analyser le fonctionnement, déterminer le principe technique (physique, chimique) utilisé, déterminer l'autonomie de la solution, comment se transforme l'énergie? Quel est le confort d'utilisation?  Quelles évolutions ont permis la mise au point de cette solution technique? La solution a-t-elle un impact sur l'environnement?</t>
  </si>
  <si>
    <t>En salle : mise à disposition des autres équipes des capsules vidéos, des ressources numériques. Analyse de nouvelles solutions techniques : fonctionnement, avantages, inconvénients, impact dans la société.</t>
  </si>
  <si>
    <t>Mise en place d'un débat pendant lequel chaque équipe va présenter sa solution investiguée, puis la parole sera donnée aux autres équipes afin de donner leur point de vue sur chaque solution : avantages, inconvénients, changements induits dans la société en cas d'utilisation (développement durable, comportement).</t>
  </si>
  <si>
    <t>Élaboration d'une capsule vidéo par équipe (vidéo de 2 minutes maximum) : comment fonctionne la solution investiguée ?</t>
  </si>
  <si>
    <t>Mise en place d'un argumentaire (points positifs, points négatifs) pour chaque solution.</t>
  </si>
  <si>
    <t>Réalisation d'une carte mentale faisant apparaître les différents points abordés lors du débat. Poursuite du débat sur un mur numérique collaboratif (PADLET).</t>
  </si>
  <si>
    <t>Maquettes : pile à combustible à eau salée, super condensateur, cellule photovoltaïque, moteur à air comprimé, thermopile, pile à combustible à hydrogène.</t>
  </si>
  <si>
    <t>Capsules vidéos réalisées par les 6 équipes.
Ressources numériques sur les différentes solutions.</t>
  </si>
  <si>
    <t>Cette séquence permet de découvrir, choisir, identifier une bonne solution, parmi les cinq proposées, pour franchir une dénivellation plus ou moins importante, par voie fluviale. Les solutions proposées mettent en avant des principes de fonctionnement connus.</t>
  </si>
  <si>
    <t>Film, images ou croquis d’un bateau arrivant devant un (ou plusieurs) dénivelé(s) plus ou moins important(s) à franchir.</t>
  </si>
  <si>
    <t>La réalisation d’un ouvrage doit tenir compte des contraintes naturelles du terrain, des contraintes techniques et des besoins de l’homme. Les systèmes techniques réalisés pour franchir un obstacle par voie fluviale ont évolué au cours du temps en fonction des découvertes scientifiques et des évolutions technologiques. Une écluse permettant de franchir un dénivelé de 5 m fonctionne sur le principe des vases communicants alors que le funiculaire qui permet de franchir un dénivelé de 70 m fonctionne sur le principe du contrepoids.</t>
  </si>
  <si>
    <t xml:space="preserve">Choix des solutions en adéquation avec les obstacles à franchir. 
Qualité des croquis légendés et des explications associées. 
Compte rendu des 2 systèmes pour chaque équipe
Présentation orale des équipes
</t>
  </si>
  <si>
    <t>Comment franchir un obstacle plus ou moins important par voie fluviale ?</t>
  </si>
  <si>
    <t xml:space="preserve">Quelle solution pour quel dénivelé ?
Comment fonctionne ce système technique ?
</t>
  </si>
  <si>
    <t xml:space="preserve">Les élèves recherchent et proposent des solutions possibles pour franchir les obstacles présentés. Ils réalisent des croquis légendés associés à un texte explicatif  pour chacune des solutions techniques proposées.
Présentation des propositions de croquis légendés de chaque équipe en fin de séance.
</t>
  </si>
  <si>
    <t>Chaque équipe doit identifier le bon système technique pour 2 dénivelés, sur les 5 possibles. _x000D_Il est demandé à chaque équipe de s’organiser afin de réaliser un compte rendu pour chaque système (2 sur 5) comportant entre autres : _x000D_- une image présentant l’obstacle à franchir ; _x000D_- la description du principe de fonctionnement du système à l’aide de croquis légendés associés à un texte décrivant le principe de fonctionnement ; _x000D_- une photo de l’ouvrage réel._x000D_</t>
  </si>
  <si>
    <t xml:space="preserve">Finalisation des deux comptes rendus de chaque équipe. 
Présentation des travaux réalisés  en expliquant le fonctionnement et en justifiant le choix d’une solution technique par rapport à l’obstacle à franchir. 
Synthèse finale
</t>
  </si>
  <si>
    <t xml:space="preserve">Il est possible de trouver différentes solutions techniques pour un même problème.
Le croquis légendé est un outil de communication qui permet d’expliquer le principe de fonctionnement d’un système. La qualité d’un croquis est un élément déterminant à sa compréhension.
</t>
  </si>
  <si>
    <t>Chaque système technique proposé tient compte des contraintes naturelles du terrain et de l’évolution des technologies.</t>
  </si>
  <si>
    <t>Le fonctionnement des différentes solutions techniques fait référence au principe des vases communicants et au principe du contrepoids.</t>
  </si>
  <si>
    <t xml:space="preserve">Images, documents, films des différentes situations d’obstacles à franchir qui ne montrent pas de solutions.
Appareil photo pour réaliser les images à projeter ou logiciel adapté à la réalisation de croquis.
</t>
  </si>
  <si>
    <t xml:space="preserve">Animation numérique « quelle solution pour quel dénivelé ? »
Logiciel de présentation ou de traitement de texte, logiciel adapté à la réalisation de croquis, logiciel de retouche d’images.
</t>
  </si>
  <si>
    <t>Vidéo projection du diaporama ou du texte du compte-rendu.</t>
  </si>
  <si>
    <t>Découverte par groupe d'élèves de systèmes techniques mesurant un parcours : podomètre, compteur filaire de vélo, odomètre. Pourquoi, pour un même parcours relevé, y a-t-il des écarts entre appareils de mesure ? (Comment fonctionnent-ils ?)</t>
  </si>
  <si>
    <t>Proposer aux élèves de mesurer la distance d'un même parcours  avec des appareils différents : pourquoi des différences entre les résultats des relevés ? Comment l'appareil de mesure peut-il nous donner la distance? Est-ce-fiable ?</t>
  </si>
  <si>
    <t>Relation : unité de mesure/élargissement possible unité anglo-saxonne, système de comptage, incrémentation, précision et plage de fonctionnement d'un système, relation périmètre /rayon.</t>
  </si>
  <si>
    <t xml:space="preserve">Par équipe : réaliser une notice de fonctionnement d'un système non étudié + critique du système (fiabilité).
 </t>
  </si>
  <si>
    <t>Calcul de périmètre/ unités de mesure/ conversion / chaîne d'information.</t>
  </si>
  <si>
    <t>Corps, santé, bien-être et sécurité (performance personnelle, remise en forme).</t>
  </si>
  <si>
    <t>Pourquoi les appareils n'indiquent pas le même résultat pour un parcours identique ?</t>
  </si>
  <si>
    <t>Comment fonctionne l'objet technique ?</t>
  </si>
  <si>
    <t>Utilisation des appareils et identification des écarts dans les mesures ? Visualiser les relevés effectués (tableur-grapheur).</t>
  </si>
  <si>
    <t>Identifier le fonctionnement des objets techniques : principes techniques utilisés (fonctions techniques).</t>
  </si>
  <si>
    <t>Constat sur les écarts de mesure entre les différentes équipes (comparaison des modélisations) et identification des causes (principes techniques mis en œuvre) / Fiabilité des appareils de mesure.</t>
  </si>
  <si>
    <t>Fonctionnement des différents appareils par équipe : croquis, schémas, chaîne d'information, plage de fonctionnement (limites et précision).</t>
  </si>
  <si>
    <t xml:space="preserve"> Appareils : podomètre, odomètre, compteur vélo + notice + maquettes numériques et/ou schémas techniques.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</si>
</sst>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52" x14ac:knownFonts="1">
    <font>
      <sz val="11"/>
      <color rgb="FF000000"/>
      <name val="Calibri"/>
      <family val="2"/>
      <charset val="1"/>
    </font>
    <font>
      <b/>
      <sz val="14"/>
      <color rgb="FF000000"/>
      <name val="Calibri"/>
      <family val="2"/>
      <charset val="1"/>
    </font>
    <font>
      <sz val="16"/>
      <color rgb="FF000000"/>
      <name val="Calibri"/>
      <family val="2"/>
      <charset val="1"/>
    </font>
    <font>
      <b/>
      <sz val="16"/>
      <color rgb="FF000000"/>
      <name val="Calibri"/>
      <family val="2"/>
      <charset val="1"/>
    </font>
    <font>
      <b/>
      <sz val="11"/>
      <color rgb="FF000000"/>
      <name val="Calibri"/>
      <family val="2"/>
      <charset val="1"/>
    </font>
    <font>
      <vertAlign val="superscript"/>
      <sz val="11"/>
      <color rgb="FF000000"/>
      <name val="Calibri"/>
      <family val="2"/>
      <charset val="1"/>
    </font>
    <font>
      <i/>
      <sz val="11"/>
      <color rgb="FF000000"/>
      <name val="Calibri"/>
      <family val="2"/>
      <charset val="1"/>
    </font>
    <font>
      <sz val="11"/>
      <color rgb="FFFF0000"/>
      <name val="Calibri"/>
      <family val="2"/>
      <charset val="1"/>
    </font>
    <font>
      <sz val="11"/>
      <name val="Calibri"/>
      <family val="2"/>
      <charset val="1"/>
    </font>
    <font>
      <b/>
      <sz val="11"/>
      <name val="Calibri"/>
      <family val="2"/>
      <charset val="1"/>
    </font>
    <font>
      <b/>
      <i/>
      <sz val="11"/>
      <color rgb="FF000000"/>
      <name val="Calibri"/>
      <family val="2"/>
      <charset val="1"/>
    </font>
    <font>
      <b/>
      <sz val="12"/>
      <color rgb="FF31849B"/>
      <name val="Calibri"/>
      <family val="2"/>
      <charset val="1"/>
    </font>
    <font>
      <b/>
      <sz val="12"/>
      <color rgb="FF000000"/>
      <name val="Calibri"/>
      <family val="2"/>
      <charset val="1"/>
    </font>
    <font>
      <b/>
      <sz val="10"/>
      <color rgb="FF000000"/>
      <name val="Calibri"/>
      <family val="2"/>
      <charset val="1"/>
    </font>
    <font>
      <sz val="10"/>
      <color rgb="FF000000"/>
      <name val="Calibri"/>
      <family val="2"/>
      <charset val="1"/>
    </font>
    <font>
      <sz val="10"/>
      <color rgb="FF00000A"/>
      <name val="Calibri"/>
      <family val="2"/>
      <charset val="1"/>
    </font>
    <font>
      <sz val="9"/>
      <color rgb="FF00000A"/>
      <name val="Calibri"/>
      <family val="2"/>
      <charset val="1"/>
    </font>
    <font>
      <sz val="8.1"/>
      <color rgb="FF00000A"/>
      <name val="Calibri"/>
      <family val="2"/>
      <charset val="1"/>
    </font>
    <font>
      <sz val="9"/>
      <color rgb="FF000000"/>
      <name val="Calibri"/>
      <family val="2"/>
      <charset val="1"/>
    </font>
    <font>
      <sz val="11"/>
      <color rgb="FFFFFFFF"/>
      <name val="Calibri"/>
      <family val="2"/>
      <charset val="1"/>
    </font>
    <font>
      <vertAlign val="superscript"/>
      <sz val="10"/>
      <color rgb="FF000000"/>
      <name val="Calibri"/>
      <family val="2"/>
      <charset val="1"/>
    </font>
    <font>
      <sz val="11"/>
      <color rgb="FF00000A"/>
      <name val="Calibri"/>
      <family val="2"/>
      <charset val="1"/>
    </font>
    <font>
      <b/>
      <sz val="11"/>
      <color rgb="FF00000A"/>
      <name val="Calibri"/>
      <family val="2"/>
      <charset val="1"/>
    </font>
    <font>
      <b/>
      <i/>
      <sz val="11"/>
      <color rgb="FF000000"/>
      <name val="Arial"/>
      <family val="2"/>
      <charset val="1"/>
    </font>
    <font>
      <sz val="11"/>
      <color rgb="FF000000"/>
      <name val="Arial"/>
      <family val="2"/>
      <charset val="1"/>
    </font>
    <font>
      <b/>
      <sz val="11"/>
      <color rgb="FF31849B"/>
      <name val="Calibri"/>
      <family val="2"/>
      <charset val="1"/>
    </font>
    <font>
      <b/>
      <sz val="11"/>
      <color rgb="FF000000"/>
      <name val="Arial"/>
      <family val="2"/>
      <charset val="1"/>
    </font>
    <font>
      <b/>
      <vertAlign val="superscript"/>
      <sz val="11"/>
      <color rgb="FF000000"/>
      <name val="Calibri"/>
      <family val="2"/>
      <charset val="1"/>
    </font>
    <font>
      <sz val="10"/>
      <color rgb="FF000000"/>
      <name val="Arial"/>
      <family val="2"/>
      <charset val="1"/>
    </font>
    <font>
      <i/>
      <sz val="11"/>
      <color rgb="FF000000"/>
      <name val="Arial"/>
      <family val="2"/>
      <charset val="1"/>
    </font>
    <font>
      <b/>
      <sz val="22"/>
      <color rgb="FF000000"/>
      <name val="Calibri"/>
      <family val="2"/>
      <charset val="1"/>
    </font>
    <font>
      <sz val="11"/>
      <color rgb="FF00000A"/>
      <name val="Arial"/>
      <family val="2"/>
      <charset val="1"/>
    </font>
    <font>
      <sz val="9"/>
      <color rgb="FF000000"/>
      <name val="Arial"/>
      <family val="2"/>
      <charset val="1"/>
    </font>
    <font>
      <sz val="6"/>
      <color rgb="FF000000"/>
      <name val="Arial"/>
      <family val="2"/>
      <charset val="1"/>
    </font>
    <font>
      <sz val="8"/>
      <color rgb="FF000000"/>
      <name val="Arial"/>
      <family val="2"/>
      <charset val="1"/>
    </font>
    <font>
      <b/>
      <sz val="9"/>
      <name val="Arial"/>
      <family val="2"/>
      <charset val="1"/>
    </font>
    <font>
      <b/>
      <sz val="9"/>
      <color rgb="FF000000"/>
      <name val="Arial"/>
      <family val="2"/>
      <charset val="1"/>
    </font>
    <font>
      <sz val="11"/>
      <name val="Arial"/>
      <family val="2"/>
      <charset val="1"/>
    </font>
    <font>
      <b/>
      <sz val="6"/>
      <color rgb="FF000000"/>
      <name val="Calibri"/>
      <family val="2"/>
      <charset val="1"/>
    </font>
    <font>
      <b/>
      <sz val="20"/>
      <color rgb="FF000000"/>
      <name val="Calibri"/>
      <family val="2"/>
      <charset val="1"/>
    </font>
    <font>
      <sz val="10"/>
      <color rgb="FF7030A0"/>
      <name val="Calibri"/>
      <family val="2"/>
      <charset val="1"/>
    </font>
    <font>
      <b/>
      <sz val="9"/>
      <color rgb="FF000000"/>
      <name val="Calibri"/>
      <family val="2"/>
      <charset val="1"/>
    </font>
    <font>
      <sz val="8"/>
      <color rgb="FF000000"/>
      <name val="Calibri"/>
      <family val="2"/>
      <charset val="1"/>
    </font>
    <font>
      <b/>
      <sz val="10"/>
      <color rgb="FF000000"/>
      <name val="Arial"/>
      <family val="2"/>
      <charset val="1"/>
    </font>
    <font>
      <sz val="7"/>
      <color rgb="FF000000"/>
      <name val="Arial"/>
      <family val="2"/>
      <charset val="1"/>
    </font>
    <font>
      <sz val="7"/>
      <color rgb="FF000000"/>
      <name val="Calibri"/>
      <family val="2"/>
      <charset val="1"/>
    </font>
    <font>
      <b/>
      <sz val="10"/>
      <color rgb="FFFF0000"/>
      <name val="Calibri"/>
      <family val="2"/>
      <charset val="1"/>
    </font>
    <font>
      <sz val="10"/>
      <name val="Calibri"/>
      <family val="2"/>
      <charset val="1"/>
    </font>
    <font>
      <b/>
      <sz val="12"/>
      <color rgb="FF000000"/>
      <name val="Arial"/>
      <family val="2"/>
      <charset val="1"/>
    </font>
    <font>
      <sz val="9"/>
      <name val="Calibri"/>
      <family val="2"/>
      <charset val="1"/>
    </font>
    <font>
      <vertAlign val="superscript"/>
      <sz val="10"/>
      <name val="Calibri"/>
      <family val="2"/>
      <charset val="1"/>
    </font>
    <font>
      <sz val="11"/>
      <color rgb="FF000000"/>
      <name val="Calibri"/>
      <family val="2"/>
      <charset val="1"/>
    </font>
  </fonts>
  <fills count="22">
    <fill>
      <patternFill patternType="none"/>
    </fill>
    <fill>
      <patternFill patternType="gray125"/>
    </fill>
    <fill>
      <patternFill patternType="solid">
        <fgColor rgb="FFF2F2F2"/>
        <bgColor rgb="FFEBF1DE"/>
      </patternFill>
    </fill>
    <fill>
      <patternFill patternType="solid">
        <fgColor rgb="FFFCD5B5"/>
        <bgColor rgb="FFFDEADA"/>
      </patternFill>
    </fill>
    <fill>
      <patternFill patternType="solid">
        <fgColor rgb="FFFFFF00"/>
        <bgColor rgb="FFFFC000"/>
      </patternFill>
    </fill>
    <fill>
      <patternFill patternType="solid">
        <fgColor rgb="FFB7DEE8"/>
        <bgColor rgb="FFB6DDE8"/>
      </patternFill>
    </fill>
    <fill>
      <patternFill patternType="solid">
        <fgColor rgb="FFFAC090"/>
        <bgColor rgb="FFFCD5B5"/>
      </patternFill>
    </fill>
    <fill>
      <patternFill patternType="solid">
        <fgColor rgb="FFDAEEF3"/>
        <bgColor rgb="FFDBEEF4"/>
      </patternFill>
    </fill>
    <fill>
      <patternFill patternType="solid">
        <fgColor rgb="FF92CDDC"/>
        <bgColor rgb="FF8EB4E3"/>
      </patternFill>
    </fill>
    <fill>
      <patternFill patternType="solid">
        <fgColor rgb="FFD7E4BD"/>
        <bgColor rgb="FFEBF1DE"/>
      </patternFill>
    </fill>
    <fill>
      <patternFill patternType="solid">
        <fgColor rgb="FFFFFFFF"/>
        <bgColor rgb="FFF2F2F2"/>
      </patternFill>
    </fill>
    <fill>
      <patternFill patternType="solid">
        <fgColor rgb="FFB6DDE8"/>
        <bgColor rgb="FFB7DEE8"/>
      </patternFill>
    </fill>
    <fill>
      <patternFill patternType="solid">
        <fgColor rgb="FFDBEEF4"/>
        <bgColor rgb="FFDAEEF3"/>
      </patternFill>
    </fill>
    <fill>
      <patternFill patternType="solid">
        <fgColor rgb="FF92D050"/>
        <bgColor rgb="FF92CDDC"/>
      </patternFill>
    </fill>
    <fill>
      <patternFill patternType="solid">
        <fgColor rgb="FFFDEADA"/>
        <bgColor rgb="FFFFF2CC"/>
      </patternFill>
    </fill>
    <fill>
      <patternFill patternType="solid">
        <fgColor rgb="FF8EB4E3"/>
        <bgColor rgb="FF92CDDC"/>
      </patternFill>
    </fill>
    <fill>
      <patternFill patternType="solid">
        <fgColor rgb="FFC6D9F1"/>
        <bgColor rgb="FFB7DEE8"/>
      </patternFill>
    </fill>
    <fill>
      <patternFill patternType="solid">
        <fgColor rgb="FFFFC000"/>
        <bgColor rgb="FFFAC090"/>
      </patternFill>
    </fill>
    <fill>
      <patternFill patternType="solid">
        <fgColor rgb="FFDEEBF7"/>
        <bgColor rgb="FFDBEEF4"/>
      </patternFill>
    </fill>
    <fill>
      <patternFill patternType="solid">
        <fgColor rgb="FFFFF2CC"/>
        <bgColor rgb="FFFDEADA"/>
      </patternFill>
    </fill>
    <fill>
      <patternFill patternType="solid">
        <fgColor rgb="FFFFFFCC"/>
        <bgColor rgb="FFFFF2CC"/>
      </patternFill>
    </fill>
    <fill>
      <patternFill patternType="solid">
        <fgColor rgb="FFEBF1DE"/>
        <bgColor rgb="FFF2F2F2"/>
      </patternFill>
    </fill>
  </fills>
  <borders count="5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thin">
        <color auto="1"/>
      </left>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right style="thin">
        <color auto="1"/>
      </right>
      <top/>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diagonal/>
    </border>
    <border>
      <left style="medium">
        <color auto="1"/>
      </left>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thin">
        <color auto="1"/>
      </right>
      <top/>
      <bottom style="medium">
        <color auto="1"/>
      </bottom>
      <diagonal/>
    </border>
    <border>
      <left style="thin">
        <color auto="1"/>
      </left>
      <right style="medium">
        <color auto="1"/>
      </right>
      <top/>
      <bottom style="medium">
        <color auto="1"/>
      </bottom>
      <diagonal/>
    </border>
  </borders>
  <cellStyleXfs count="2">
    <xf numFmtId="0" fontId="0" fillId="0" borderId="0"/>
    <xf numFmtId="0" fontId="51" fillId="0" borderId="0"/>
  </cellStyleXfs>
  <cellXfs count="887">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Border="1"/>
    <xf numFmtId="0" fontId="2" fillId="0" borderId="4" xfId="0" applyFont="1" applyBorder="1" applyAlignment="1">
      <alignment horizontal="center"/>
    </xf>
    <xf numFmtId="0" fontId="2" fillId="0" borderId="0" xfId="0" applyFont="1" applyBorder="1" applyAlignment="1">
      <alignment horizontal="center"/>
    </xf>
    <xf numFmtId="0" fontId="3" fillId="0" borderId="0" xfId="0" applyFont="1" applyBorder="1" applyAlignment="1">
      <alignment horizontal="center"/>
    </xf>
    <xf numFmtId="0" fontId="2" fillId="0" borderId="5" xfId="0"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0" borderId="11" xfId="0" applyFont="1" applyBorder="1"/>
    <xf numFmtId="0" fontId="0" fillId="0" borderId="12" xfId="0" applyBorder="1"/>
    <xf numFmtId="0" fontId="0" fillId="0" borderId="13" xfId="0" applyBorder="1"/>
    <xf numFmtId="0" fontId="0" fillId="0" borderId="14" xfId="0" applyFont="1" applyBorder="1"/>
    <xf numFmtId="0" fontId="0" fillId="0" borderId="15" xfId="0" applyBorder="1"/>
    <xf numFmtId="0" fontId="0" fillId="0" borderId="17" xfId="0" applyFont="1" applyBorder="1"/>
    <xf numFmtId="0" fontId="0" fillId="0" borderId="18" xfId="0" applyBorder="1"/>
    <xf numFmtId="0" fontId="0" fillId="0" borderId="20" xfId="0" applyFont="1" applyBorder="1"/>
    <xf numFmtId="0" fontId="0" fillId="0" borderId="9" xfId="0" applyFont="1" applyBorder="1"/>
    <xf numFmtId="0" fontId="0" fillId="0" borderId="10" xfId="0" applyBorder="1"/>
    <xf numFmtId="0" fontId="0" fillId="0" borderId="16" xfId="0" applyFont="1" applyBorder="1"/>
    <xf numFmtId="0" fontId="0" fillId="0" borderId="21" xfId="0" applyFont="1" applyBorder="1"/>
    <xf numFmtId="0" fontId="0" fillId="0" borderId="22" xfId="0" applyFont="1" applyBorder="1"/>
    <xf numFmtId="0" fontId="0" fillId="0" borderId="23" xfId="0" applyBorder="1"/>
    <xf numFmtId="0" fontId="0" fillId="0" borderId="24" xfId="0" applyFont="1" applyBorder="1"/>
    <xf numFmtId="0" fontId="0" fillId="0" borderId="19" xfId="0" applyBorder="1"/>
    <xf numFmtId="0" fontId="0" fillId="0" borderId="0" xfId="0" applyBorder="1" applyAlignment="1">
      <alignment horizontal="center"/>
    </xf>
    <xf numFmtId="0" fontId="0" fillId="0" borderId="20" xfId="0" applyFont="1" applyBorder="1" applyAlignment="1"/>
    <xf numFmtId="0" fontId="0" fillId="0" borderId="14" xfId="0" applyFont="1" applyBorder="1" applyAlignment="1"/>
    <xf numFmtId="0" fontId="0" fillId="0" borderId="17" xfId="0" applyFont="1" applyBorder="1" applyAlignment="1"/>
    <xf numFmtId="0" fontId="0" fillId="0" borderId="28" xfId="0" applyBorder="1"/>
    <xf numFmtId="0" fontId="0" fillId="0" borderId="29" xfId="0" applyBorder="1"/>
    <xf numFmtId="0" fontId="0" fillId="0" borderId="30" xfId="0" applyBorder="1"/>
    <xf numFmtId="0" fontId="4" fillId="3" borderId="31" xfId="0" applyFont="1" applyFill="1" applyBorder="1" applyAlignment="1">
      <alignment horizontal="left"/>
    </xf>
    <xf numFmtId="0" fontId="4" fillId="3" borderId="32" xfId="0" applyFont="1" applyFill="1" applyBorder="1" applyAlignment="1">
      <alignment horizontal="left"/>
    </xf>
    <xf numFmtId="0" fontId="0" fillId="3" borderId="33" xfId="0" applyFill="1" applyBorder="1" applyAlignment="1">
      <alignment horizontal="left"/>
    </xf>
    <xf numFmtId="0" fontId="0" fillId="0" borderId="0" xfId="0" applyAlignment="1">
      <alignment horizontal="left"/>
    </xf>
    <xf numFmtId="0" fontId="0" fillId="2" borderId="31" xfId="0" applyFont="1" applyFill="1" applyBorder="1"/>
    <xf numFmtId="0" fontId="0" fillId="2" borderId="33" xfId="0" applyFill="1" applyBorder="1"/>
    <xf numFmtId="0" fontId="6" fillId="0" borderId="0" xfId="0" applyFont="1"/>
    <xf numFmtId="0" fontId="4" fillId="4" borderId="8" xfId="0" applyFont="1" applyFill="1" applyBorder="1"/>
    <xf numFmtId="0" fontId="0" fillId="0" borderId="0" xfId="0" applyFont="1"/>
    <xf numFmtId="0" fontId="4" fillId="0" borderId="0" xfId="0" applyFont="1"/>
    <xf numFmtId="0" fontId="7" fillId="0" borderId="0" xfId="0" applyFont="1"/>
    <xf numFmtId="0" fontId="8" fillId="0" borderId="0" xfId="0" applyFont="1"/>
    <xf numFmtId="0" fontId="9" fillId="0" borderId="34" xfId="0" applyFont="1" applyBorder="1" applyAlignment="1">
      <alignment horizontal="left"/>
    </xf>
    <xf numFmtId="0" fontId="0" fillId="0" borderId="35" xfId="0" applyBorder="1"/>
    <xf numFmtId="0" fontId="4" fillId="0" borderId="0" xfId="0" applyFont="1" applyBorder="1"/>
    <xf numFmtId="0" fontId="6" fillId="0" borderId="0" xfId="0" applyFont="1"/>
    <xf numFmtId="0" fontId="4" fillId="5" borderId="34" xfId="0" applyFont="1" applyFill="1" applyBorder="1" applyAlignment="1"/>
    <xf numFmtId="0" fontId="4" fillId="5" borderId="36" xfId="0" applyFont="1" applyFill="1" applyBorder="1" applyAlignment="1"/>
    <xf numFmtId="0" fontId="4" fillId="5" borderId="35" xfId="0" applyFont="1" applyFill="1" applyBorder="1"/>
    <xf numFmtId="0" fontId="4" fillId="6" borderId="8" xfId="0" applyFont="1" applyFill="1" applyBorder="1"/>
    <xf numFmtId="0" fontId="6" fillId="0" borderId="0" xfId="0" applyFont="1" applyBorder="1"/>
    <xf numFmtId="0" fontId="0" fillId="0" borderId="0" xfId="0" applyFont="1" applyBorder="1"/>
    <xf numFmtId="0" fontId="8" fillId="0" borderId="0" xfId="0" applyFont="1" applyBorder="1"/>
    <xf numFmtId="0" fontId="0" fillId="0" borderId="0" xfId="0" applyAlignment="1">
      <alignment horizontal="center"/>
    </xf>
    <xf numFmtId="0" fontId="1" fillId="0" borderId="8" xfId="0" applyFont="1" applyBorder="1"/>
    <xf numFmtId="0" fontId="1" fillId="0" borderId="31" xfId="0" applyFont="1" applyBorder="1"/>
    <xf numFmtId="0" fontId="1" fillId="0" borderId="32" xfId="0" applyFont="1" applyBorder="1" applyAlignment="1">
      <alignment horizontal="center"/>
    </xf>
    <xf numFmtId="0" fontId="11" fillId="4" borderId="20" xfId="0" applyFont="1" applyFill="1" applyBorder="1" applyAlignment="1">
      <alignment horizontal="center"/>
    </xf>
    <xf numFmtId="0" fontId="12" fillId="7" borderId="8" xfId="0" applyFont="1" applyFill="1" applyBorder="1" applyAlignment="1">
      <alignment horizontal="center" vertical="top" wrapText="1"/>
    </xf>
    <xf numFmtId="0" fontId="3" fillId="0" borderId="0" xfId="0" applyFont="1" applyAlignment="1">
      <alignment horizontal="center" vertical="center"/>
    </xf>
    <xf numFmtId="0" fontId="11" fillId="0" borderId="0" xfId="0" applyFont="1" applyAlignment="1">
      <alignment horizontal="justify"/>
    </xf>
    <xf numFmtId="0" fontId="11" fillId="0" borderId="0" xfId="0" applyFont="1" applyAlignment="1">
      <alignment horizontal="center"/>
    </xf>
    <xf numFmtId="0" fontId="11" fillId="5" borderId="14" xfId="0" applyFont="1" applyFill="1" applyBorder="1" applyAlignment="1">
      <alignment horizontal="center"/>
    </xf>
    <xf numFmtId="0" fontId="13" fillId="7" borderId="6" xfId="0" applyFont="1" applyFill="1" applyBorder="1" applyAlignment="1">
      <alignment horizontal="right" vertical="top" wrapText="1"/>
    </xf>
    <xf numFmtId="0" fontId="13" fillId="7" borderId="6" xfId="0" applyFont="1" applyFill="1" applyBorder="1" applyAlignment="1">
      <alignment vertical="top" wrapText="1"/>
    </xf>
    <xf numFmtId="0" fontId="4" fillId="0" borderId="1" xfId="0" applyFont="1" applyBorder="1" applyAlignment="1">
      <alignment horizontal="center"/>
    </xf>
    <xf numFmtId="0" fontId="4" fillId="0" borderId="37" xfId="0" applyFont="1" applyBorder="1" applyAlignment="1">
      <alignment horizontal="center" wrapText="1"/>
    </xf>
    <xf numFmtId="0" fontId="4" fillId="0" borderId="37" xfId="0" applyFont="1" applyBorder="1" applyAlignment="1">
      <alignment horizontal="center"/>
    </xf>
    <xf numFmtId="0" fontId="4" fillId="0" borderId="3" xfId="0" applyFont="1" applyBorder="1" applyAlignment="1">
      <alignment horizontal="center"/>
    </xf>
    <xf numFmtId="0" fontId="4" fillId="8" borderId="8" xfId="0" applyFont="1" applyFill="1" applyBorder="1" applyAlignment="1">
      <alignment horizontal="justify" vertical="top" wrapText="1"/>
    </xf>
    <xf numFmtId="0" fontId="4" fillId="8" borderId="0" xfId="0" applyFont="1" applyFill="1" applyBorder="1" applyAlignment="1">
      <alignment horizontal="center" vertical="top" wrapText="1"/>
    </xf>
    <xf numFmtId="0" fontId="11" fillId="3" borderId="14" xfId="0" applyFont="1" applyFill="1" applyBorder="1" applyAlignment="1">
      <alignment horizontal="center"/>
    </xf>
    <xf numFmtId="0" fontId="14" fillId="7" borderId="5" xfId="0" applyFont="1" applyFill="1" applyBorder="1" applyAlignment="1">
      <alignment horizontal="center" vertical="top" wrapText="1"/>
    </xf>
    <xf numFmtId="0" fontId="15" fillId="7" borderId="5" xfId="0" applyFont="1" applyFill="1" applyBorder="1" applyAlignment="1">
      <alignment horizontal="left" vertical="top" wrapText="1" indent="1"/>
    </xf>
    <xf numFmtId="0" fontId="0" fillId="4" borderId="14" xfId="0" applyFont="1" applyFill="1" applyBorder="1" applyAlignment="1">
      <alignment horizontal="center"/>
    </xf>
    <xf numFmtId="0" fontId="0" fillId="3" borderId="16" xfId="0" applyFont="1" applyFill="1" applyBorder="1" applyAlignment="1">
      <alignment horizontal="center" vertical="center"/>
    </xf>
    <xf numFmtId="0" fontId="0" fillId="0" borderId="6" xfId="0" applyFont="1" applyBorder="1" applyAlignment="1">
      <alignment horizontal="justify" vertical="top" wrapText="1"/>
    </xf>
    <xf numFmtId="0" fontId="0" fillId="0" borderId="0" xfId="0" applyFont="1" applyBorder="1" applyAlignment="1">
      <alignment horizontal="center" vertical="top" wrapText="1"/>
    </xf>
    <xf numFmtId="0" fontId="11" fillId="9" borderId="17" xfId="0" applyFont="1" applyFill="1" applyBorder="1" applyAlignment="1">
      <alignment horizontal="center"/>
    </xf>
    <xf numFmtId="0" fontId="11" fillId="0" borderId="18" xfId="0" applyFont="1" applyBorder="1"/>
    <xf numFmtId="0" fontId="14" fillId="7" borderId="6" xfId="0" applyFont="1" applyFill="1" applyBorder="1" applyAlignment="1">
      <alignment horizontal="center" vertical="top" wrapText="1"/>
    </xf>
    <xf numFmtId="0" fontId="15" fillId="7" borderId="6" xfId="0" applyFont="1" applyFill="1" applyBorder="1" applyAlignment="1">
      <alignment horizontal="left" vertical="top" wrapText="1" indent="1"/>
    </xf>
    <xf numFmtId="0" fontId="0" fillId="3" borderId="16" xfId="0" applyFont="1" applyFill="1" applyBorder="1" applyAlignment="1">
      <alignment horizontal="center"/>
    </xf>
    <xf numFmtId="0" fontId="0" fillId="0" borderId="7" xfId="0" applyFont="1" applyBorder="1" applyAlignment="1">
      <alignment horizontal="justify" vertical="top" wrapText="1"/>
    </xf>
    <xf numFmtId="0" fontId="6" fillId="0" borderId="34" xfId="0" applyFont="1" applyBorder="1"/>
    <xf numFmtId="0" fontId="6" fillId="0" borderId="36" xfId="0" applyFont="1" applyBorder="1"/>
    <xf numFmtId="0" fontId="6" fillId="0" borderId="36" xfId="0" applyFont="1" applyBorder="1" applyAlignment="1">
      <alignment horizontal="center"/>
    </xf>
    <xf numFmtId="0" fontId="6" fillId="0" borderId="35" xfId="0" applyFont="1" applyBorder="1"/>
    <xf numFmtId="0" fontId="14" fillId="7" borderId="30" xfId="0" applyFont="1" applyFill="1" applyBorder="1" applyAlignment="1">
      <alignment horizontal="center" vertical="top" wrapText="1"/>
    </xf>
    <xf numFmtId="0" fontId="16" fillId="7" borderId="30" xfId="0" applyFont="1" applyFill="1" applyBorder="1" applyAlignment="1">
      <alignment horizontal="left" vertical="top" wrapText="1" indent="1"/>
    </xf>
    <xf numFmtId="0" fontId="4" fillId="4" borderId="22" xfId="0" applyFont="1" applyFill="1" applyBorder="1"/>
    <xf numFmtId="0" fontId="4" fillId="4" borderId="5" xfId="0" applyFont="1" applyFill="1" applyBorder="1"/>
    <xf numFmtId="0" fontId="4" fillId="4" borderId="0" xfId="0" applyFont="1" applyFill="1" applyBorder="1" applyAlignment="1">
      <alignment horizontal="center"/>
    </xf>
    <xf numFmtId="0" fontId="4" fillId="4" borderId="0" xfId="0" applyFont="1" applyFill="1" applyBorder="1"/>
    <xf numFmtId="0" fontId="0" fillId="4" borderId="35" xfId="0" applyFont="1" applyFill="1" applyBorder="1"/>
    <xf numFmtId="0" fontId="0" fillId="4" borderId="16" xfId="0" applyFont="1" applyFill="1" applyBorder="1" applyAlignment="1">
      <alignment vertical="center"/>
    </xf>
    <xf numFmtId="0" fontId="8" fillId="0" borderId="38" xfId="0" applyFont="1" applyBorder="1" applyAlignment="1">
      <alignment vertical="top" wrapText="1"/>
    </xf>
    <xf numFmtId="0" fontId="8" fillId="0" borderId="38" xfId="0" applyFont="1" applyBorder="1" applyAlignment="1">
      <alignment horizontal="center" vertical="top" wrapText="1"/>
    </xf>
    <xf numFmtId="0" fontId="8" fillId="0" borderId="12" xfId="0" applyFont="1" applyBorder="1" applyAlignment="1">
      <alignment horizontal="left" vertical="top" wrapText="1"/>
    </xf>
    <xf numFmtId="0" fontId="14" fillId="7" borderId="5" xfId="0" applyFont="1" applyFill="1" applyBorder="1" applyAlignment="1">
      <alignment horizontal="left" vertical="top" wrapText="1" indent="1"/>
    </xf>
    <xf numFmtId="0" fontId="0" fillId="4" borderId="11" xfId="0" applyFont="1" applyFill="1" applyBorder="1" applyAlignment="1">
      <alignment horizontal="center" vertical="center" wrapText="1"/>
    </xf>
    <xf numFmtId="0" fontId="19" fillId="0" borderId="12" xfId="0" applyFont="1" applyBorder="1" applyAlignment="1">
      <alignment horizontal="center" vertical="center"/>
    </xf>
    <xf numFmtId="0" fontId="0" fillId="4" borderId="12" xfId="0" applyFont="1" applyFill="1" applyBorder="1" applyAlignment="1">
      <alignment vertical="center"/>
    </xf>
    <xf numFmtId="0" fontId="8" fillId="0" borderId="12" xfId="0" applyFont="1" applyBorder="1" applyAlignment="1">
      <alignment horizontal="center" vertical="center" wrapText="1"/>
    </xf>
    <xf numFmtId="0" fontId="14" fillId="0" borderId="0" xfId="0" applyFont="1" applyBorder="1" applyAlignment="1">
      <alignment vertical="top" wrapText="1"/>
    </xf>
    <xf numFmtId="0" fontId="0" fillId="4" borderId="21" xfId="0" applyFont="1" applyFill="1" applyBorder="1" applyAlignment="1">
      <alignment horizontal="center" vertical="center" wrapText="1"/>
    </xf>
    <xf numFmtId="0" fontId="0" fillId="0" borderId="22" xfId="0" applyBorder="1" applyAlignment="1">
      <alignment horizontal="center" vertical="center"/>
    </xf>
    <xf numFmtId="0" fontId="0" fillId="4" borderId="41" xfId="0" applyFill="1" applyBorder="1" applyAlignment="1">
      <alignment vertical="center"/>
    </xf>
    <xf numFmtId="0" fontId="8" fillId="0" borderId="41" xfId="0" applyFont="1" applyBorder="1" applyAlignment="1">
      <alignment horizontal="center" vertical="center" wrapText="1"/>
    </xf>
    <xf numFmtId="0" fontId="0" fillId="4" borderId="41" xfId="0" applyFont="1" applyFill="1" applyBorder="1" applyAlignment="1">
      <alignment vertical="center"/>
    </xf>
    <xf numFmtId="0" fontId="14" fillId="7" borderId="6" xfId="0" applyFont="1" applyFill="1" applyBorder="1" applyAlignment="1">
      <alignment horizontal="left" vertical="top" wrapText="1" indent="1"/>
    </xf>
    <xf numFmtId="0" fontId="0" fillId="0" borderId="14" xfId="0" applyBorder="1"/>
    <xf numFmtId="0" fontId="8" fillId="0" borderId="16" xfId="0" applyFont="1" applyBorder="1"/>
    <xf numFmtId="0" fontId="21" fillId="0" borderId="12" xfId="0" applyFont="1" applyBorder="1" applyAlignment="1">
      <alignment horizontal="center" vertical="top" wrapText="1"/>
    </xf>
    <xf numFmtId="0" fontId="0" fillId="0" borderId="12" xfId="0" applyFont="1" applyBorder="1" applyAlignment="1">
      <alignment horizontal="left" vertical="top" wrapText="1"/>
    </xf>
    <xf numFmtId="0" fontId="0" fillId="4" borderId="22" xfId="0" applyFill="1" applyBorder="1" applyAlignment="1">
      <alignment vertical="center"/>
    </xf>
    <xf numFmtId="0" fontId="21" fillId="0" borderId="41" xfId="0" applyFont="1" applyBorder="1" applyAlignment="1">
      <alignment horizontal="center" vertical="top" wrapText="1"/>
    </xf>
    <xf numFmtId="0" fontId="21" fillId="0" borderId="34" xfId="0" applyFont="1" applyBorder="1" applyAlignment="1">
      <alignment vertical="top" wrapText="1"/>
    </xf>
    <xf numFmtId="0" fontId="21" fillId="0" borderId="34" xfId="0" applyFont="1" applyBorder="1" applyAlignment="1">
      <alignment horizontal="center" vertical="top" wrapText="1"/>
    </xf>
    <xf numFmtId="0" fontId="8" fillId="0" borderId="12" xfId="0" applyFont="1" applyBorder="1" applyAlignment="1">
      <alignment horizontal="center" vertical="top" wrapText="1"/>
    </xf>
    <xf numFmtId="0" fontId="8" fillId="0" borderId="41" xfId="0" applyFont="1" applyBorder="1" applyAlignment="1">
      <alignment horizontal="center" vertical="top" wrapText="1"/>
    </xf>
    <xf numFmtId="0" fontId="14" fillId="7" borderId="30" xfId="0" applyFont="1" applyFill="1" applyBorder="1" applyAlignment="1">
      <alignment horizontal="left" vertical="top" wrapText="1" indent="1"/>
    </xf>
    <xf numFmtId="0" fontId="0" fillId="9" borderId="15" xfId="0" applyFont="1" applyFill="1" applyBorder="1" applyAlignment="1">
      <alignment horizontal="center"/>
    </xf>
    <xf numFmtId="0" fontId="0" fillId="0" borderId="15" xfId="0" applyFont="1" applyBorder="1"/>
    <xf numFmtId="0" fontId="0" fillId="5" borderId="16" xfId="0" applyFont="1" applyFill="1" applyBorder="1" applyAlignment="1">
      <alignment horizontal="center"/>
    </xf>
    <xf numFmtId="0" fontId="0" fillId="0" borderId="12" xfId="0" applyFont="1" applyBorder="1" applyAlignment="1">
      <alignment horizontal="left" vertical="top" wrapText="1"/>
    </xf>
    <xf numFmtId="0" fontId="8" fillId="0" borderId="34" xfId="0" applyFont="1" applyBorder="1" applyAlignment="1">
      <alignment vertical="top" wrapText="1"/>
    </xf>
    <xf numFmtId="0" fontId="8" fillId="0" borderId="34" xfId="0" applyFont="1" applyBorder="1" applyAlignment="1">
      <alignment horizontal="center" vertical="top" wrapText="1"/>
    </xf>
    <xf numFmtId="0" fontId="4" fillId="7" borderId="37" xfId="0" applyFont="1" applyFill="1" applyBorder="1" applyAlignment="1">
      <alignment horizontal="center" vertical="center" wrapText="1"/>
    </xf>
    <xf numFmtId="0" fontId="8" fillId="0" borderId="42" xfId="0" applyFont="1" applyBorder="1" applyAlignment="1">
      <alignment horizontal="center" vertical="top" wrapText="1"/>
    </xf>
    <xf numFmtId="0" fontId="21" fillId="4" borderId="42" xfId="0" applyFont="1" applyFill="1" applyBorder="1" applyAlignment="1">
      <alignment vertical="center" wrapText="1"/>
    </xf>
    <xf numFmtId="0" fontId="4" fillId="7" borderId="7" xfId="0" applyFont="1" applyFill="1" applyBorder="1" applyAlignment="1">
      <alignment horizontal="center" vertical="top" wrapText="1"/>
    </xf>
    <xf numFmtId="0" fontId="14" fillId="7" borderId="5" xfId="0" applyFont="1" applyFill="1" applyBorder="1" applyAlignment="1">
      <alignment horizontal="center" vertical="center" wrapText="1"/>
    </xf>
    <xf numFmtId="0" fontId="0" fillId="4" borderId="42" xfId="0" applyFont="1" applyFill="1" applyBorder="1" applyAlignment="1">
      <alignment vertical="center"/>
    </xf>
    <xf numFmtId="0" fontId="14" fillId="7" borderId="30" xfId="0" applyFont="1" applyFill="1" applyBorder="1" applyAlignment="1">
      <alignment horizontal="center" vertical="center" wrapText="1"/>
    </xf>
    <xf numFmtId="0" fontId="4" fillId="4" borderId="43" xfId="0" applyFont="1" applyFill="1" applyBorder="1" applyAlignment="1">
      <alignment vertical="center"/>
    </xf>
    <xf numFmtId="0" fontId="8" fillId="0" borderId="16" xfId="0" applyFont="1" applyBorder="1" applyAlignment="1">
      <alignment wrapText="1"/>
    </xf>
    <xf numFmtId="0" fontId="0" fillId="0" borderId="0" xfId="0" applyFont="1"/>
    <xf numFmtId="0" fontId="21" fillId="0" borderId="6" xfId="0" applyFont="1" applyBorder="1" applyAlignment="1">
      <alignment horizontal="justify" vertical="top" wrapText="1"/>
    </xf>
    <xf numFmtId="0" fontId="21" fillId="0" borderId="0" xfId="0" applyFont="1" applyBorder="1" applyAlignment="1">
      <alignment horizontal="center" vertical="top" wrapText="1"/>
    </xf>
    <xf numFmtId="0" fontId="4" fillId="7" borderId="37" xfId="0" applyFont="1" applyFill="1" applyBorder="1" applyAlignment="1">
      <alignment horizontal="center" vertical="top" wrapText="1"/>
    </xf>
    <xf numFmtId="0" fontId="4" fillId="7" borderId="6" xfId="0" applyFont="1" applyFill="1" applyBorder="1" applyAlignment="1">
      <alignment horizontal="center" vertical="top" wrapText="1"/>
    </xf>
    <xf numFmtId="0" fontId="0" fillId="7" borderId="6" xfId="0" applyFont="1" applyFill="1" applyBorder="1" applyAlignment="1">
      <alignment vertical="top" wrapText="1"/>
    </xf>
    <xf numFmtId="0" fontId="0" fillId="7" borderId="7" xfId="0" applyFont="1" applyFill="1" applyBorder="1" applyAlignment="1">
      <alignment vertical="top" wrapText="1"/>
    </xf>
    <xf numFmtId="0" fontId="4" fillId="5" borderId="16" xfId="0" applyFont="1" applyFill="1" applyBorder="1" applyAlignment="1">
      <alignment vertical="center"/>
    </xf>
    <xf numFmtId="0" fontId="4" fillId="5" borderId="34" xfId="0" applyFont="1" applyFill="1" applyBorder="1" applyAlignment="1">
      <alignment vertical="center" wrapText="1"/>
    </xf>
    <xf numFmtId="0" fontId="4" fillId="5" borderId="36" xfId="0" applyFont="1" applyFill="1" applyBorder="1" applyAlignment="1">
      <alignment horizontal="center" vertical="center" wrapText="1"/>
    </xf>
    <xf numFmtId="0" fontId="0" fillId="0" borderId="36" xfId="0" applyBorder="1" applyAlignment="1">
      <alignment vertical="center"/>
    </xf>
    <xf numFmtId="0" fontId="0" fillId="0" borderId="35" xfId="0" applyBorder="1" applyAlignment="1">
      <alignment vertical="center"/>
    </xf>
    <xf numFmtId="0" fontId="0" fillId="5" borderId="41" xfId="0" applyFont="1" applyFill="1" applyBorder="1" applyAlignment="1">
      <alignment vertical="center"/>
    </xf>
    <xf numFmtId="0" fontId="21" fillId="0" borderId="41" xfId="0" applyFont="1" applyBorder="1" applyAlignment="1">
      <alignment vertical="top" wrapText="1"/>
    </xf>
    <xf numFmtId="0" fontId="0" fillId="0" borderId="41" xfId="0" applyFont="1" applyBorder="1" applyAlignment="1">
      <alignment horizontal="left" vertical="top" wrapText="1"/>
    </xf>
    <xf numFmtId="0" fontId="0" fillId="0" borderId="41" xfId="0" applyFont="1" applyBorder="1"/>
    <xf numFmtId="0" fontId="0" fillId="0" borderId="41" xfId="0" applyFont="1" applyBorder="1" applyAlignment="1">
      <alignment horizontal="center"/>
    </xf>
    <xf numFmtId="0" fontId="0" fillId="5" borderId="12" xfId="0" applyFont="1" applyFill="1" applyBorder="1" applyAlignment="1">
      <alignment vertical="center"/>
    </xf>
    <xf numFmtId="0" fontId="15" fillId="7" borderId="30" xfId="0" applyFont="1" applyFill="1" applyBorder="1" applyAlignment="1">
      <alignment horizontal="left" vertical="top" wrapText="1" indent="1"/>
    </xf>
    <xf numFmtId="0" fontId="0" fillId="5" borderId="18" xfId="0" applyFont="1" applyFill="1" applyBorder="1" applyAlignment="1">
      <alignment horizontal="center" wrapText="1"/>
    </xf>
    <xf numFmtId="0" fontId="0" fillId="5" borderId="22" xfId="0" applyFill="1" applyBorder="1" applyAlignment="1">
      <alignment vertical="center"/>
    </xf>
    <xf numFmtId="0" fontId="21" fillId="0" borderId="38" xfId="0" applyFont="1" applyBorder="1" applyAlignment="1">
      <alignment horizontal="center" vertical="top" wrapText="1"/>
    </xf>
    <xf numFmtId="0" fontId="0" fillId="10" borderId="38" xfId="0" applyFont="1" applyFill="1" applyBorder="1" applyAlignment="1">
      <alignment vertical="center"/>
    </xf>
    <xf numFmtId="0" fontId="0" fillId="0" borderId="44" xfId="0" applyFont="1" applyBorder="1" applyAlignment="1">
      <alignment horizontal="left" vertical="top" wrapText="1"/>
    </xf>
    <xf numFmtId="0" fontId="0" fillId="5" borderId="16" xfId="0" applyFont="1" applyFill="1" applyBorder="1" applyAlignment="1">
      <alignment vertical="center"/>
    </xf>
    <xf numFmtId="0" fontId="21" fillId="0" borderId="43" xfId="0" applyFont="1" applyBorder="1" applyAlignment="1">
      <alignment horizontal="center" vertical="top" wrapText="1"/>
    </xf>
    <xf numFmtId="0" fontId="0" fillId="10" borderId="43" xfId="0" applyFont="1" applyFill="1" applyBorder="1" applyAlignment="1">
      <alignment vertical="center"/>
    </xf>
    <xf numFmtId="0" fontId="0" fillId="0" borderId="45" xfId="0" applyFont="1" applyBorder="1" applyAlignment="1">
      <alignment horizontal="left" vertical="top" wrapText="1"/>
    </xf>
    <xf numFmtId="0" fontId="0" fillId="10" borderId="0" xfId="0" applyFill="1" applyBorder="1" applyAlignment="1">
      <alignment wrapText="1"/>
    </xf>
    <xf numFmtId="0" fontId="0" fillId="0" borderId="16" xfId="0" applyFont="1" applyBorder="1" applyAlignment="1">
      <alignment horizontal="center" vertical="center"/>
    </xf>
    <xf numFmtId="0" fontId="15" fillId="0" borderId="16" xfId="0" applyFont="1" applyBorder="1" applyAlignment="1">
      <alignment vertical="top" wrapText="1"/>
    </xf>
    <xf numFmtId="0" fontId="0" fillId="0" borderId="22" xfId="0" applyFont="1" applyBorder="1" applyAlignment="1">
      <alignment horizontal="justify" vertical="top" wrapText="1"/>
    </xf>
    <xf numFmtId="0" fontId="0" fillId="0" borderId="41" xfId="0" applyFont="1" applyBorder="1" applyAlignment="1">
      <alignment horizontal="center" vertical="top" wrapText="1"/>
    </xf>
    <xf numFmtId="0" fontId="0" fillId="10" borderId="0" xfId="0" applyFill="1" applyBorder="1"/>
    <xf numFmtId="0" fontId="0" fillId="10" borderId="16" xfId="0" applyFont="1" applyFill="1" applyBorder="1" applyAlignment="1">
      <alignment horizontal="center" vertical="center" wrapText="1"/>
    </xf>
    <xf numFmtId="0" fontId="15" fillId="0" borderId="16" xfId="0" applyFont="1" applyBorder="1" applyAlignment="1">
      <alignment vertical="center" wrapText="1"/>
    </xf>
    <xf numFmtId="0" fontId="0" fillId="5" borderId="41" xfId="0" applyFill="1" applyBorder="1"/>
    <xf numFmtId="0" fontId="22" fillId="11" borderId="34" xfId="0" applyFont="1" applyFill="1" applyBorder="1" applyAlignment="1">
      <alignment vertical="center" wrapText="1"/>
    </xf>
    <xf numFmtId="0" fontId="22" fillId="11" borderId="36" xfId="0" applyFont="1" applyFill="1" applyBorder="1" applyAlignment="1">
      <alignment horizontal="center" vertical="center" wrapText="1"/>
    </xf>
    <xf numFmtId="0" fontId="0" fillId="0" borderId="36" xfId="0" applyBorder="1" applyAlignment="1">
      <alignment vertical="center" wrapText="1"/>
    </xf>
    <xf numFmtId="0" fontId="0" fillId="0" borderId="35" xfId="0" applyBorder="1" applyAlignment="1">
      <alignment vertical="center" wrapText="1"/>
    </xf>
    <xf numFmtId="0" fontId="0" fillId="10" borderId="16" xfId="0" applyFont="1" applyFill="1" applyBorder="1" applyAlignment="1">
      <alignment horizontal="center" vertical="center"/>
    </xf>
    <xf numFmtId="0" fontId="14" fillId="0" borderId="16" xfId="0" applyFont="1" applyBorder="1" applyAlignment="1">
      <alignment horizontal="left" vertical="center" wrapText="1"/>
    </xf>
    <xf numFmtId="0" fontId="0" fillId="9" borderId="16" xfId="0" applyFont="1" applyFill="1" applyBorder="1" applyAlignment="1">
      <alignment horizontal="center" vertical="center"/>
    </xf>
    <xf numFmtId="0" fontId="14" fillId="0" borderId="16" xfId="0" applyFont="1" applyBorder="1" applyAlignment="1">
      <alignment horizontal="justify" vertical="center" wrapText="1"/>
    </xf>
    <xf numFmtId="0" fontId="21" fillId="0" borderId="16" xfId="0" applyFont="1" applyBorder="1" applyAlignment="1">
      <alignment vertical="top" wrapText="1"/>
    </xf>
    <xf numFmtId="0" fontId="21" fillId="0" borderId="16" xfId="0" applyFont="1" applyBorder="1" applyAlignment="1">
      <alignment horizontal="center" vertical="top" wrapText="1"/>
    </xf>
    <xf numFmtId="0" fontId="0" fillId="0" borderId="16" xfId="0" applyFont="1" applyBorder="1" applyAlignment="1">
      <alignment horizontal="left" vertical="top" wrapText="1"/>
    </xf>
    <xf numFmtId="0" fontId="23" fillId="0" borderId="0" xfId="0" applyFont="1"/>
    <xf numFmtId="0" fontId="24" fillId="0" borderId="0" xfId="0" applyFont="1"/>
    <xf numFmtId="0" fontId="25" fillId="0" borderId="0" xfId="0" applyFont="1" applyAlignment="1">
      <alignment horizontal="justify"/>
    </xf>
    <xf numFmtId="0" fontId="25" fillId="0" borderId="0" xfId="0" applyFont="1" applyAlignment="1">
      <alignment horizontal="center"/>
    </xf>
    <xf numFmtId="0" fontId="26" fillId="0" borderId="16" xfId="0" applyFont="1" applyBorder="1" applyAlignment="1">
      <alignment horizontal="center"/>
    </xf>
    <xf numFmtId="0" fontId="6" fillId="0" borderId="16" xfId="0" applyFont="1" applyBorder="1"/>
    <xf numFmtId="0" fontId="24" fillId="0" borderId="16" xfId="0" applyFont="1" applyBorder="1"/>
    <xf numFmtId="0" fontId="24" fillId="10" borderId="42" xfId="0" applyFont="1" applyFill="1" applyBorder="1" applyAlignment="1"/>
    <xf numFmtId="0" fontId="24" fillId="0" borderId="0" xfId="0" applyFont="1" applyBorder="1" applyAlignment="1"/>
    <xf numFmtId="0" fontId="24" fillId="0" borderId="46" xfId="0" applyFont="1" applyBorder="1"/>
    <xf numFmtId="0" fontId="21" fillId="0" borderId="7" xfId="0" applyFont="1" applyBorder="1" applyAlignment="1">
      <alignment horizontal="justify" vertical="top" wrapText="1"/>
    </xf>
    <xf numFmtId="0" fontId="6" fillId="0" borderId="38" xfId="0" applyFont="1" applyBorder="1"/>
    <xf numFmtId="0" fontId="4" fillId="3" borderId="16" xfId="0" applyFont="1" applyFill="1" applyBorder="1" applyAlignment="1">
      <alignment vertical="center"/>
    </xf>
    <xf numFmtId="0" fontId="22" fillId="3" borderId="36" xfId="0" applyFont="1" applyFill="1" applyBorder="1" applyAlignment="1">
      <alignment vertical="center" wrapText="1"/>
    </xf>
    <xf numFmtId="0" fontId="22" fillId="3" borderId="36" xfId="0" applyFont="1" applyFill="1" applyBorder="1" applyAlignment="1">
      <alignment horizontal="center" vertical="center" wrapText="1"/>
    </xf>
    <xf numFmtId="0" fontId="10" fillId="0" borderId="0" xfId="0" applyFont="1" applyBorder="1"/>
    <xf numFmtId="0" fontId="0" fillId="3" borderId="22" xfId="0" applyFont="1" applyFill="1" applyBorder="1" applyAlignment="1">
      <alignment vertical="center"/>
    </xf>
    <xf numFmtId="0" fontId="21" fillId="0" borderId="47" xfId="0" applyFont="1" applyBorder="1" applyAlignment="1">
      <alignment vertical="top" wrapText="1"/>
    </xf>
    <xf numFmtId="0" fontId="0" fillId="0" borderId="22" xfId="0" applyFont="1" applyBorder="1" applyAlignment="1">
      <alignment horizontal="left" vertical="top" wrapText="1"/>
    </xf>
    <xf numFmtId="0" fontId="21" fillId="0" borderId="47" xfId="0" applyFont="1" applyBorder="1" applyAlignment="1">
      <alignment horizontal="center" vertical="top" wrapText="1"/>
    </xf>
    <xf numFmtId="0" fontId="0" fillId="3" borderId="16" xfId="0" applyFont="1" applyFill="1" applyBorder="1" applyAlignment="1">
      <alignment vertical="center"/>
    </xf>
    <xf numFmtId="0" fontId="21" fillId="0" borderId="36" xfId="0" applyFont="1" applyBorder="1" applyAlignment="1">
      <alignment vertical="top" wrapText="1"/>
    </xf>
    <xf numFmtId="0" fontId="21" fillId="0" borderId="36" xfId="0" applyFont="1" applyBorder="1" applyAlignment="1">
      <alignment horizontal="center" vertical="top" wrapText="1"/>
    </xf>
    <xf numFmtId="0" fontId="21" fillId="0" borderId="46" xfId="0" applyFont="1" applyBorder="1" applyAlignment="1">
      <alignment horizontal="center" vertical="top" wrapText="1"/>
    </xf>
    <xf numFmtId="0" fontId="28" fillId="0" borderId="0" xfId="0" applyFont="1"/>
    <xf numFmtId="0" fontId="26" fillId="0" borderId="0" xfId="0" applyFont="1" applyAlignment="1">
      <alignment horizontal="center"/>
    </xf>
    <xf numFmtId="0" fontId="24" fillId="0" borderId="42" xfId="0" applyFont="1" applyBorder="1"/>
    <xf numFmtId="0" fontId="4" fillId="0" borderId="16" xfId="0" applyFont="1" applyBorder="1"/>
    <xf numFmtId="0" fontId="26" fillId="0" borderId="16" xfId="0" applyFont="1" applyBorder="1" applyAlignment="1">
      <alignment horizontal="center" vertical="center"/>
    </xf>
    <xf numFmtId="0" fontId="0" fillId="3" borderId="41" xfId="0" applyFont="1" applyFill="1" applyBorder="1" applyAlignment="1">
      <alignment vertical="center"/>
    </xf>
    <xf numFmtId="0" fontId="25" fillId="0" borderId="0" xfId="0" applyFont="1"/>
    <xf numFmtId="0" fontId="0" fillId="0" borderId="6" xfId="0" applyFont="1" applyBorder="1" applyAlignment="1">
      <alignment vertical="top" wrapText="1"/>
    </xf>
    <xf numFmtId="0" fontId="6" fillId="0" borderId="46" xfId="0" applyFont="1" applyBorder="1" applyAlignment="1">
      <alignment horizontal="center"/>
    </xf>
    <xf numFmtId="0" fontId="6" fillId="0" borderId="46" xfId="0" applyFont="1" applyBorder="1"/>
    <xf numFmtId="0" fontId="4" fillId="9" borderId="16" xfId="0" applyFont="1" applyFill="1" applyBorder="1" applyAlignment="1">
      <alignment vertical="center"/>
    </xf>
    <xf numFmtId="0" fontId="4" fillId="9" borderId="36" xfId="0" applyFont="1" applyFill="1" applyBorder="1" applyAlignment="1">
      <alignment vertical="top" wrapText="1"/>
    </xf>
    <xf numFmtId="0" fontId="4" fillId="9" borderId="36" xfId="0" applyFont="1" applyFill="1" applyBorder="1" applyAlignment="1">
      <alignment horizontal="center" vertical="top" wrapText="1"/>
    </xf>
    <xf numFmtId="0" fontId="0" fillId="0" borderId="36" xfId="0" applyBorder="1" applyAlignment="1"/>
    <xf numFmtId="0" fontId="0" fillId="0" borderId="35" xfId="0" applyBorder="1" applyAlignment="1"/>
    <xf numFmtId="0" fontId="0" fillId="9" borderId="12" xfId="0" applyFont="1" applyFill="1" applyBorder="1" applyAlignment="1">
      <alignment vertical="center"/>
    </xf>
    <xf numFmtId="0" fontId="0" fillId="0" borderId="0" xfId="0" applyFont="1" applyAlignment="1">
      <alignment vertical="top"/>
    </xf>
    <xf numFmtId="0" fontId="0" fillId="0" borderId="0" xfId="0" applyFont="1" applyAlignment="1">
      <alignment horizontal="center" vertical="top"/>
    </xf>
    <xf numFmtId="0" fontId="0" fillId="9" borderId="22" xfId="0" applyFont="1" applyFill="1" applyBorder="1"/>
    <xf numFmtId="0" fontId="0" fillId="0" borderId="48" xfId="0" applyFont="1" applyBorder="1" applyAlignment="1">
      <alignment horizontal="left" vertical="top" wrapText="1"/>
    </xf>
    <xf numFmtId="0" fontId="0" fillId="9" borderId="41" xfId="0" applyFill="1" applyBorder="1" applyAlignment="1">
      <alignment vertical="center"/>
    </xf>
    <xf numFmtId="0" fontId="0" fillId="0" borderId="0" xfId="0" applyFont="1" applyAlignment="1">
      <alignment horizontal="center"/>
    </xf>
    <xf numFmtId="0" fontId="0" fillId="9" borderId="12" xfId="0" applyFont="1" applyFill="1" applyBorder="1"/>
    <xf numFmtId="0" fontId="0" fillId="9" borderId="22" xfId="0" applyFont="1" applyFill="1" applyBorder="1" applyAlignment="1">
      <alignment vertical="center"/>
    </xf>
    <xf numFmtId="0" fontId="0" fillId="0" borderId="22" xfId="0" applyFont="1" applyBorder="1" applyAlignment="1">
      <alignment horizontal="center" vertical="top" wrapText="1"/>
    </xf>
    <xf numFmtId="0" fontId="4" fillId="9" borderId="22" xfId="0" applyFont="1" applyFill="1" applyBorder="1" applyAlignment="1">
      <alignment horizontal="center" vertical="top" wrapText="1"/>
    </xf>
    <xf numFmtId="0" fontId="0" fillId="9" borderId="16" xfId="0" applyFont="1" applyFill="1" applyBorder="1" applyAlignment="1">
      <alignment vertical="center"/>
    </xf>
    <xf numFmtId="0" fontId="0" fillId="0" borderId="16" xfId="0" applyFont="1" applyBorder="1" applyAlignment="1">
      <alignment horizontal="justify" vertical="top" wrapText="1"/>
    </xf>
    <xf numFmtId="0" fontId="0" fillId="0" borderId="16" xfId="0" applyFont="1" applyBorder="1" applyAlignment="1">
      <alignment horizontal="center" vertical="top" wrapText="1"/>
    </xf>
    <xf numFmtId="0" fontId="0" fillId="9" borderId="16" xfId="0" applyFont="1" applyFill="1" applyBorder="1"/>
    <xf numFmtId="0" fontId="0" fillId="9" borderId="16" xfId="0" applyFont="1" applyFill="1" applyBorder="1" applyAlignment="1">
      <alignment horizontal="left" vertical="center"/>
    </xf>
    <xf numFmtId="0" fontId="0" fillId="0" borderId="12" xfId="0" applyFont="1" applyBorder="1" applyAlignment="1">
      <alignment horizontal="center" vertical="top" wrapText="1"/>
    </xf>
    <xf numFmtId="0" fontId="24" fillId="0" borderId="0" xfId="0" applyFont="1" applyAlignment="1">
      <alignment wrapText="1"/>
    </xf>
    <xf numFmtId="0" fontId="24" fillId="0" borderId="0" xfId="0" applyFont="1" applyAlignment="1">
      <alignment horizontal="center"/>
    </xf>
    <xf numFmtId="0" fontId="24" fillId="0" borderId="0" xfId="0" applyFont="1" applyAlignment="1">
      <alignment horizontal="center"/>
    </xf>
    <xf numFmtId="0" fontId="4" fillId="0" borderId="16" xfId="0" applyFont="1" applyBorder="1" applyAlignment="1">
      <alignment horizontal="center" wrapText="1"/>
    </xf>
    <xf numFmtId="0" fontId="30" fillId="0" borderId="16" xfId="0" applyFont="1" applyBorder="1" applyAlignment="1">
      <alignment horizontal="center" vertical="center" wrapText="1"/>
    </xf>
    <xf numFmtId="0" fontId="13" fillId="0" borderId="16" xfId="0" applyFont="1" applyBorder="1" applyAlignment="1">
      <alignment horizontal="center" vertical="center" textRotation="90" wrapText="1"/>
    </xf>
    <xf numFmtId="0" fontId="4" fillId="3" borderId="16" xfId="0" applyFont="1" applyFill="1" applyBorder="1" applyAlignment="1">
      <alignment horizontal="center" vertical="center" textRotation="90"/>
    </xf>
    <xf numFmtId="0" fontId="4" fillId="13" borderId="16" xfId="0" applyFont="1" applyFill="1" applyBorder="1" applyAlignment="1">
      <alignment horizontal="center" vertical="center" textRotation="90"/>
    </xf>
    <xf numFmtId="0" fontId="21" fillId="10" borderId="16" xfId="0" applyFont="1" applyFill="1" applyBorder="1" applyAlignment="1">
      <alignment textRotation="45" wrapText="1"/>
    </xf>
    <xf numFmtId="0" fontId="21" fillId="10" borderId="16" xfId="0" applyFont="1" applyFill="1" applyBorder="1" applyAlignment="1">
      <alignment horizontal="left" textRotation="45" wrapText="1"/>
    </xf>
    <xf numFmtId="0" fontId="21" fillId="0" borderId="16" xfId="0" applyFont="1" applyBorder="1" applyAlignment="1">
      <alignment horizontal="left" textRotation="45" wrapText="1"/>
    </xf>
    <xf numFmtId="0" fontId="0" fillId="0" borderId="16" xfId="0" applyFont="1" applyBorder="1" applyAlignment="1">
      <alignment horizontal="left" textRotation="45" wrapText="1"/>
    </xf>
    <xf numFmtId="0" fontId="0" fillId="10" borderId="16" xfId="0" applyFont="1" applyFill="1" applyBorder="1" applyAlignment="1">
      <alignment horizontal="left" textRotation="45" wrapText="1"/>
    </xf>
    <xf numFmtId="0" fontId="0" fillId="10" borderId="16" xfId="0" applyFont="1" applyFill="1" applyBorder="1" applyAlignment="1">
      <alignment horizontal="center" textRotation="45" wrapText="1"/>
    </xf>
    <xf numFmtId="0" fontId="21" fillId="10" borderId="16" xfId="0" applyFont="1" applyFill="1" applyBorder="1" applyAlignment="1">
      <alignment horizontal="center" textRotation="45" wrapText="1"/>
    </xf>
    <xf numFmtId="0" fontId="31" fillId="0" borderId="16" xfId="0" applyFont="1" applyBorder="1" applyAlignment="1">
      <alignment horizontal="left" textRotation="45" wrapText="1"/>
    </xf>
    <xf numFmtId="0" fontId="24" fillId="0" borderId="16" xfId="0" applyFont="1" applyBorder="1" applyAlignment="1">
      <alignment horizontal="left"/>
    </xf>
    <xf numFmtId="0" fontId="24" fillId="10" borderId="16" xfId="0" applyFont="1" applyFill="1" applyBorder="1" applyAlignment="1">
      <alignment horizontal="left" textRotation="45" wrapText="1"/>
    </xf>
    <xf numFmtId="0" fontId="24" fillId="10" borderId="16" xfId="0" applyFont="1" applyFill="1" applyBorder="1" applyAlignment="1">
      <alignment horizontal="left" textRotation="45"/>
    </xf>
    <xf numFmtId="0" fontId="32" fillId="10" borderId="16" xfId="0" applyFont="1" applyFill="1" applyBorder="1" applyAlignment="1">
      <alignment horizontal="left" vertical="center" textRotation="45"/>
    </xf>
    <xf numFmtId="0" fontId="32" fillId="10" borderId="16" xfId="0" applyFont="1" applyFill="1" applyBorder="1" applyAlignment="1">
      <alignment horizontal="left" vertical="center" textRotation="45" wrapText="1"/>
    </xf>
    <xf numFmtId="0" fontId="4" fillId="14" borderId="16" xfId="0" applyFont="1" applyFill="1" applyBorder="1" applyAlignment="1">
      <alignment horizontal="center" wrapText="1"/>
    </xf>
    <xf numFmtId="0" fontId="4" fillId="14" borderId="16" xfId="0" applyFont="1" applyFill="1" applyBorder="1" applyAlignment="1">
      <alignment horizontal="center"/>
    </xf>
    <xf numFmtId="0" fontId="4" fillId="14" borderId="35" xfId="0" applyFont="1" applyFill="1" applyBorder="1" applyAlignment="1">
      <alignment horizontal="center"/>
    </xf>
    <xf numFmtId="0" fontId="0" fillId="13" borderId="16" xfId="0" applyFont="1" applyFill="1" applyBorder="1" applyAlignment="1">
      <alignment horizontal="center"/>
    </xf>
    <xf numFmtId="0" fontId="0" fillId="10" borderId="16" xfId="0" applyFont="1" applyFill="1" applyBorder="1" applyAlignment="1">
      <alignment horizontal="center" vertical="top" wrapText="1"/>
    </xf>
    <xf numFmtId="0" fontId="0" fillId="0" borderId="34" xfId="0" applyFont="1" applyBorder="1" applyAlignment="1">
      <alignment horizontal="center" vertical="top" wrapText="1"/>
    </xf>
    <xf numFmtId="0" fontId="0" fillId="0" borderId="0" xfId="0" applyFont="1" applyAlignment="1">
      <alignment horizontal="center"/>
    </xf>
    <xf numFmtId="0" fontId="0" fillId="10" borderId="34" xfId="0" applyFont="1" applyFill="1" applyBorder="1" applyAlignment="1">
      <alignment horizontal="center" vertical="top" wrapText="1"/>
    </xf>
    <xf numFmtId="0" fontId="24" fillId="10" borderId="34" xfId="0" applyFont="1" applyFill="1" applyBorder="1" applyAlignment="1">
      <alignment horizontal="center" vertical="top" wrapText="1"/>
    </xf>
    <xf numFmtId="0" fontId="24" fillId="0" borderId="16" xfId="0" applyFont="1" applyBorder="1" applyAlignment="1">
      <alignment horizontal="center"/>
    </xf>
    <xf numFmtId="0" fontId="24" fillId="0" borderId="16" xfId="1" applyFont="1" applyBorder="1" applyAlignment="1">
      <alignment horizontal="center" vertical="center"/>
    </xf>
    <xf numFmtId="0" fontId="33" fillId="0" borderId="16" xfId="1" applyFont="1" applyBorder="1" applyAlignment="1">
      <alignment horizontal="center" vertical="center"/>
    </xf>
    <xf numFmtId="0" fontId="0" fillId="2" borderId="35" xfId="0" applyFont="1" applyFill="1" applyBorder="1" applyAlignment="1">
      <alignment wrapText="1"/>
    </xf>
    <xf numFmtId="0" fontId="0" fillId="2" borderId="34" xfId="0" applyFont="1" applyFill="1" applyBorder="1" applyAlignment="1">
      <alignment horizontal="center"/>
    </xf>
    <xf numFmtId="0" fontId="0" fillId="2" borderId="16" xfId="1" applyFont="1" applyFill="1" applyBorder="1" applyAlignment="1">
      <alignment horizontal="center" vertical="center"/>
    </xf>
    <xf numFmtId="0" fontId="34" fillId="0" borderId="16" xfId="1" applyFont="1" applyBorder="1" applyAlignment="1">
      <alignment horizontal="center" vertical="center"/>
    </xf>
    <xf numFmtId="0" fontId="4" fillId="15" borderId="43" xfId="1" applyFont="1" applyFill="1" applyBorder="1" applyAlignment="1">
      <alignment horizontal="left" wrapText="1"/>
    </xf>
    <xf numFmtId="0" fontId="0" fillId="13" borderId="34" xfId="1" applyFont="1" applyFill="1" applyBorder="1" applyAlignment="1">
      <alignment horizontal="center"/>
    </xf>
    <xf numFmtId="0" fontId="0" fillId="0" borderId="16" xfId="0" applyFont="1" applyBorder="1" applyAlignment="1">
      <alignment horizontal="center" vertical="center"/>
    </xf>
    <xf numFmtId="0" fontId="24" fillId="0" borderId="16"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Border="1"/>
    <xf numFmtId="0" fontId="0" fillId="15" borderId="43" xfId="1" applyFont="1" applyFill="1" applyBorder="1" applyAlignment="1">
      <alignment horizontal="left" wrapText="1"/>
    </xf>
    <xf numFmtId="0" fontId="0" fillId="0" borderId="16" xfId="1" applyFont="1" applyBorder="1" applyAlignment="1">
      <alignment horizontal="center" vertical="center" wrapText="1"/>
    </xf>
    <xf numFmtId="0" fontId="0" fillId="15" borderId="34" xfId="1" applyFont="1" applyFill="1" applyBorder="1" applyAlignment="1">
      <alignment horizontal="left" wrapText="1"/>
    </xf>
    <xf numFmtId="0" fontId="4" fillId="15" borderId="34" xfId="1" applyFont="1" applyFill="1" applyBorder="1" applyAlignment="1">
      <alignment horizontal="left" wrapText="1"/>
    </xf>
    <xf numFmtId="0" fontId="0" fillId="0" borderId="16" xfId="0" applyFont="1" applyBorder="1" applyAlignment="1">
      <alignment horizontal="center"/>
    </xf>
    <xf numFmtId="0" fontId="4" fillId="12" borderId="34" xfId="1" applyFont="1" applyFill="1" applyBorder="1" applyAlignment="1">
      <alignment horizontal="left" wrapText="1"/>
    </xf>
    <xf numFmtId="0" fontId="4" fillId="3" borderId="16" xfId="1" applyFont="1" applyFill="1" applyBorder="1" applyAlignment="1">
      <alignment horizontal="center" vertical="center"/>
    </xf>
    <xf numFmtId="0" fontId="4" fillId="0" borderId="16" xfId="1" applyFont="1" applyBorder="1" applyAlignment="1">
      <alignment horizontal="center" vertical="center"/>
    </xf>
    <xf numFmtId="0" fontId="0" fillId="12" borderId="34" xfId="1" applyFont="1" applyFill="1" applyBorder="1" applyAlignment="1">
      <alignment horizontal="left" wrapText="1"/>
    </xf>
    <xf numFmtId="0" fontId="0" fillId="12" borderId="0" xfId="0" applyFont="1" applyFill="1"/>
    <xf numFmtId="0" fontId="9" fillId="3" borderId="16" xfId="1" applyFont="1" applyFill="1" applyBorder="1" applyAlignment="1">
      <alignment horizontal="center" vertical="center"/>
    </xf>
    <xf numFmtId="0" fontId="4" fillId="3" borderId="16" xfId="0" applyFont="1" applyFill="1" applyBorder="1" applyAlignment="1">
      <alignment horizontal="center" vertical="center"/>
    </xf>
    <xf numFmtId="0" fontId="0" fillId="0" borderId="16" xfId="1" applyFont="1" applyBorder="1" applyAlignment="1">
      <alignment horizontal="center" vertical="center"/>
    </xf>
    <xf numFmtId="0" fontId="0" fillId="0" borderId="16" xfId="1" applyFont="1" applyBorder="1" applyAlignment="1">
      <alignment horizontal="center" vertical="center"/>
    </xf>
    <xf numFmtId="0" fontId="24" fillId="0" borderId="34" xfId="1" applyFont="1" applyBorder="1" applyAlignment="1">
      <alignment horizontal="center" vertical="center"/>
    </xf>
    <xf numFmtId="0" fontId="35" fillId="0" borderId="0" xfId="1" applyFont="1" applyBorder="1" applyAlignment="1">
      <alignment horizontal="center" vertical="center"/>
    </xf>
    <xf numFmtId="0" fontId="0" fillId="12" borderId="34" xfId="0" applyFont="1" applyFill="1" applyBorder="1"/>
    <xf numFmtId="0" fontId="0" fillId="12" borderId="0" xfId="0" applyFont="1" applyFill="1" applyBorder="1"/>
    <xf numFmtId="0" fontId="36" fillId="0" borderId="0" xfId="1" applyFont="1" applyBorder="1" applyAlignment="1">
      <alignment horizontal="center" vertical="center"/>
    </xf>
    <xf numFmtId="0" fontId="8" fillId="0" borderId="16" xfId="1" applyFont="1" applyBorder="1" applyAlignment="1">
      <alignment horizontal="center" vertical="center"/>
    </xf>
    <xf numFmtId="0" fontId="8" fillId="0" borderId="16" xfId="1" applyFont="1" applyBorder="1" applyAlignment="1">
      <alignment horizontal="center" vertical="center"/>
    </xf>
    <xf numFmtId="0" fontId="37" fillId="0" borderId="16" xfId="1" applyFont="1" applyBorder="1" applyAlignment="1">
      <alignment horizontal="center" vertical="center"/>
    </xf>
    <xf numFmtId="0" fontId="37" fillId="0" borderId="34" xfId="1" applyFont="1" applyBorder="1" applyAlignment="1">
      <alignment horizontal="center" vertical="center"/>
    </xf>
    <xf numFmtId="0" fontId="0" fillId="16" borderId="34" xfId="1" applyFont="1" applyFill="1" applyBorder="1" applyAlignment="1">
      <alignment horizontal="left" wrapText="1"/>
    </xf>
    <xf numFmtId="0" fontId="0" fillId="15" borderId="0" xfId="0" applyFont="1" applyFill="1"/>
    <xf numFmtId="0" fontId="0" fillId="15" borderId="34" xfId="0" applyFont="1" applyFill="1" applyBorder="1"/>
    <xf numFmtId="0" fontId="8" fillId="12" borderId="34" xfId="1" applyFont="1" applyFill="1" applyBorder="1" applyAlignment="1">
      <alignment horizontal="left" wrapText="1"/>
    </xf>
    <xf numFmtId="0" fontId="4" fillId="17" borderId="34" xfId="0" applyFont="1" applyFill="1" applyBorder="1" applyAlignment="1">
      <alignment wrapText="1"/>
    </xf>
    <xf numFmtId="0" fontId="24" fillId="0" borderId="34" xfId="0" applyFont="1" applyBorder="1" applyAlignment="1">
      <alignment horizontal="center"/>
    </xf>
    <xf numFmtId="0" fontId="4" fillId="4" borderId="34" xfId="1" applyFont="1" applyFill="1" applyBorder="1" applyAlignment="1">
      <alignment horizontal="left" wrapText="1"/>
    </xf>
    <xf numFmtId="0" fontId="4" fillId="4" borderId="0" xfId="0" applyFont="1" applyFill="1"/>
    <xf numFmtId="0" fontId="0" fillId="0" borderId="34" xfId="1" applyFont="1" applyBorder="1" applyAlignment="1">
      <alignment horizontal="left" wrapText="1"/>
    </xf>
    <xf numFmtId="0" fontId="4" fillId="0" borderId="16" xfId="1" applyFont="1" applyBorder="1" applyAlignment="1">
      <alignment horizontal="center" vertical="center"/>
    </xf>
    <xf numFmtId="0" fontId="0" fillId="10" borderId="34" xfId="0" applyFont="1" applyFill="1" applyBorder="1" applyAlignment="1">
      <alignment wrapText="1"/>
    </xf>
    <xf numFmtId="0" fontId="38" fillId="0" borderId="1" xfId="1" applyFont="1" applyBorder="1" applyAlignment="1">
      <alignment horizontal="center" vertical="center"/>
    </xf>
    <xf numFmtId="0" fontId="0" fillId="0" borderId="9" xfId="0" applyBorder="1" applyAlignment="1" applyProtection="1">
      <alignment horizontal="center"/>
    </xf>
    <xf numFmtId="0" fontId="1" fillId="18" borderId="24" xfId="1" applyFont="1" applyFill="1" applyBorder="1" applyAlignment="1">
      <alignment horizontal="center" vertical="center" textRotation="90"/>
    </xf>
    <xf numFmtId="0" fontId="1" fillId="18" borderId="50" xfId="1" applyFont="1" applyFill="1" applyBorder="1" applyAlignment="1">
      <alignment horizontal="center" vertical="center" textRotation="90" wrapText="1"/>
    </xf>
    <xf numFmtId="0" fontId="1" fillId="18" borderId="51" xfId="1" applyFont="1" applyFill="1" applyBorder="1" applyAlignment="1">
      <alignment horizontal="center" vertical="center" textRotation="90" wrapText="1"/>
    </xf>
    <xf numFmtId="0" fontId="14" fillId="13" borderId="0" xfId="1" applyFont="1" applyFill="1" applyBorder="1" applyAlignment="1">
      <alignment textRotation="90" wrapText="1"/>
    </xf>
    <xf numFmtId="0" fontId="28" fillId="19" borderId="16" xfId="1" applyFont="1" applyFill="1" applyBorder="1" applyAlignment="1">
      <alignment horizontal="left" textRotation="90" wrapText="1"/>
    </xf>
    <xf numFmtId="0" fontId="0" fillId="0" borderId="0" xfId="1" applyFont="1" applyAlignment="1">
      <alignment horizontal="center"/>
    </xf>
    <xf numFmtId="0" fontId="0" fillId="0" borderId="46" xfId="1" applyFont="1" applyBorder="1" applyAlignment="1">
      <alignment horizontal="center"/>
    </xf>
    <xf numFmtId="0" fontId="0" fillId="0" borderId="44" xfId="1" applyFont="1" applyBorder="1" applyAlignment="1">
      <alignment horizontal="center"/>
    </xf>
    <xf numFmtId="0" fontId="14" fillId="13" borderId="47" xfId="1" applyFont="1" applyFill="1" applyBorder="1" applyAlignment="1">
      <alignment textRotation="90" wrapText="1"/>
    </xf>
    <xf numFmtId="0" fontId="41" fillId="4" borderId="34" xfId="1" applyFont="1" applyFill="1" applyBorder="1" applyAlignment="1" applyProtection="1">
      <alignment vertical="center"/>
      <protection locked="0"/>
    </xf>
    <xf numFmtId="0" fontId="41" fillId="4" borderId="36" xfId="1" applyFont="1" applyFill="1" applyBorder="1" applyAlignment="1" applyProtection="1">
      <alignment vertical="center"/>
      <protection locked="0"/>
    </xf>
    <xf numFmtId="0" fontId="41" fillId="4" borderId="35" xfId="1" applyFont="1" applyFill="1" applyBorder="1" applyAlignment="1" applyProtection="1">
      <alignment vertical="center"/>
      <protection locked="0"/>
    </xf>
    <xf numFmtId="0" fontId="41" fillId="10" borderId="0" xfId="1" applyFont="1" applyFill="1" applyBorder="1" applyAlignment="1">
      <alignment horizontal="center" vertical="center"/>
    </xf>
    <xf numFmtId="0" fontId="13" fillId="7" borderId="16" xfId="0" applyFont="1" applyFill="1" applyBorder="1" applyAlignment="1">
      <alignment vertical="top" wrapText="1"/>
    </xf>
    <xf numFmtId="0" fontId="0" fillId="10" borderId="0" xfId="0" applyFill="1"/>
    <xf numFmtId="0" fontId="4" fillId="7" borderId="6" xfId="0" applyFont="1" applyFill="1" applyBorder="1" applyAlignment="1">
      <alignment horizontal="right" vertical="top" wrapText="1"/>
    </xf>
    <xf numFmtId="0" fontId="4" fillId="7" borderId="6" xfId="0" applyFont="1" applyFill="1" applyBorder="1" applyAlignment="1">
      <alignment vertical="top" wrapText="1"/>
    </xf>
    <xf numFmtId="0" fontId="41" fillId="10" borderId="0" xfId="1" applyFont="1" applyFill="1" applyBorder="1" applyAlignment="1">
      <alignment vertical="center"/>
    </xf>
    <xf numFmtId="0" fontId="0" fillId="7" borderId="5" xfId="0" applyFont="1" applyFill="1" applyBorder="1" applyAlignment="1">
      <alignment horizontal="center" vertical="top" wrapText="1"/>
    </xf>
    <xf numFmtId="0" fontId="21" fillId="7" borderId="5" xfId="0" applyFont="1" applyFill="1" applyBorder="1" applyAlignment="1">
      <alignment horizontal="left" vertical="top" wrapText="1" indent="1"/>
    </xf>
    <xf numFmtId="0" fontId="14" fillId="4" borderId="14" xfId="0" applyFont="1" applyFill="1" applyBorder="1" applyAlignment="1">
      <alignment horizontal="center" vertical="center"/>
    </xf>
    <xf numFmtId="0" fontId="14" fillId="0" borderId="16" xfId="0" applyFont="1" applyBorder="1" applyAlignment="1">
      <alignment vertical="center"/>
    </xf>
    <xf numFmtId="0" fontId="14" fillId="3" borderId="16" xfId="0" applyFont="1" applyFill="1" applyBorder="1" applyAlignment="1">
      <alignment horizontal="center" vertical="center"/>
    </xf>
    <xf numFmtId="0" fontId="14" fillId="0" borderId="15" xfId="0" applyFont="1" applyBorder="1" applyAlignment="1">
      <alignment vertical="center"/>
    </xf>
    <xf numFmtId="0" fontId="18" fillId="0" borderId="35" xfId="0" applyFont="1" applyBorder="1" applyAlignment="1">
      <alignment horizontal="center" vertical="center"/>
    </xf>
    <xf numFmtId="164" fontId="0" fillId="0" borderId="35" xfId="0" applyNumberFormat="1" applyBorder="1" applyAlignment="1">
      <alignment horizontal="center" vertical="center"/>
    </xf>
    <xf numFmtId="0" fontId="0" fillId="7" borderId="6" xfId="0" applyFont="1" applyFill="1" applyBorder="1" applyAlignment="1">
      <alignment horizontal="center" vertical="top" wrapText="1"/>
    </xf>
    <xf numFmtId="0" fontId="21" fillId="7" borderId="6" xfId="0" applyFont="1" applyFill="1" applyBorder="1" applyAlignment="1">
      <alignment horizontal="left" vertical="top" wrapText="1" indent="1"/>
    </xf>
    <xf numFmtId="0" fontId="14" fillId="0" borderId="14" xfId="0" applyFont="1" applyBorder="1" applyAlignment="1">
      <alignment vertical="center"/>
    </xf>
    <xf numFmtId="0" fontId="0" fillId="7" borderId="30" xfId="0" applyFont="1" applyFill="1" applyBorder="1" applyAlignment="1">
      <alignment horizontal="center" vertical="top" wrapText="1"/>
    </xf>
    <xf numFmtId="0" fontId="21" fillId="7" borderId="30" xfId="0" applyFont="1" applyFill="1" applyBorder="1" applyAlignment="1">
      <alignment horizontal="left" vertical="top" wrapText="1" indent="1"/>
    </xf>
    <xf numFmtId="0" fontId="0" fillId="7" borderId="5" xfId="0" applyFont="1" applyFill="1" applyBorder="1" applyAlignment="1">
      <alignment horizontal="left" vertical="top" wrapText="1" indent="1"/>
    </xf>
    <xf numFmtId="0" fontId="14" fillId="4" borderId="14" xfId="0" applyFont="1" applyFill="1" applyBorder="1" applyAlignment="1">
      <alignment horizontal="center" vertical="center" wrapText="1"/>
    </xf>
    <xf numFmtId="0" fontId="0" fillId="7" borderId="6" xfId="0" applyFont="1" applyFill="1" applyBorder="1" applyAlignment="1">
      <alignment horizontal="left" vertical="top" wrapText="1" indent="1"/>
    </xf>
    <xf numFmtId="0" fontId="0" fillId="7" borderId="30" xfId="0" applyFont="1" applyFill="1" applyBorder="1" applyAlignment="1">
      <alignment horizontal="left" vertical="top" wrapText="1" indent="1"/>
    </xf>
    <xf numFmtId="0" fontId="14" fillId="9" borderId="15" xfId="0" applyFont="1" applyFill="1" applyBorder="1" applyAlignment="1">
      <alignment horizontal="center" vertical="center"/>
    </xf>
    <xf numFmtId="0" fontId="14" fillId="5" borderId="16" xfId="0" applyFont="1" applyFill="1" applyBorder="1" applyAlignment="1">
      <alignment horizontal="center" vertical="center"/>
    </xf>
    <xf numFmtId="0" fontId="0" fillId="12" borderId="14" xfId="0" applyFill="1" applyBorder="1"/>
    <xf numFmtId="0" fontId="0" fillId="12" borderId="16" xfId="0" applyFill="1" applyBorder="1"/>
    <xf numFmtId="0" fontId="0" fillId="12" borderId="15" xfId="0" applyFill="1" applyBorder="1"/>
    <xf numFmtId="0" fontId="18" fillId="12" borderId="35" xfId="0" applyFont="1" applyFill="1" applyBorder="1" applyAlignment="1">
      <alignment horizontal="center" vertical="center"/>
    </xf>
    <xf numFmtId="164" fontId="0" fillId="12" borderId="35" xfId="0" applyNumberFormat="1" applyFill="1" applyBorder="1" applyAlignment="1">
      <alignment horizontal="center"/>
    </xf>
    <xf numFmtId="0" fontId="0" fillId="7" borderId="6" xfId="0" applyFont="1" applyFill="1" applyBorder="1" applyAlignment="1">
      <alignment vertical="center" wrapText="1"/>
    </xf>
    <xf numFmtId="0" fontId="0" fillId="7" borderId="5" xfId="0" applyFont="1" applyFill="1" applyBorder="1" applyAlignment="1">
      <alignment horizontal="center" vertical="center" wrapText="1"/>
    </xf>
    <xf numFmtId="0" fontId="0" fillId="7" borderId="7" xfId="0" applyFont="1" applyFill="1" applyBorder="1" applyAlignment="1">
      <alignment horizontal="center" vertical="center" wrapText="1"/>
    </xf>
    <xf numFmtId="0" fontId="0" fillId="7" borderId="30" xfId="0" applyFont="1" applyFill="1" applyBorder="1" applyAlignment="1">
      <alignment horizontal="center" vertical="center" wrapText="1"/>
    </xf>
    <xf numFmtId="0" fontId="14" fillId="0" borderId="17" xfId="0" applyFont="1" applyBorder="1" applyAlignment="1">
      <alignment vertical="center"/>
    </xf>
    <xf numFmtId="0" fontId="14" fillId="5" borderId="18" xfId="0" applyFont="1" applyFill="1" applyBorder="1" applyAlignment="1">
      <alignment horizontal="center" vertical="center" wrapText="1"/>
    </xf>
    <xf numFmtId="0" fontId="14" fillId="0" borderId="18" xfId="0" applyFont="1" applyBorder="1" applyAlignment="1">
      <alignment vertical="center"/>
    </xf>
    <xf numFmtId="0" fontId="14" fillId="0" borderId="19" xfId="0" applyFont="1" applyBorder="1" applyAlignment="1">
      <alignment vertical="center"/>
    </xf>
    <xf numFmtId="0" fontId="0" fillId="0" borderId="35" xfId="0" applyBorder="1" applyAlignment="1">
      <alignment horizontal="center" vertical="center"/>
    </xf>
    <xf numFmtId="0" fontId="21" fillId="0" borderId="16" xfId="0" applyFont="1" applyBorder="1" applyAlignment="1">
      <alignment vertical="center" wrapText="1"/>
    </xf>
    <xf numFmtId="0" fontId="0" fillId="0" borderId="16" xfId="0" applyFont="1" applyBorder="1" applyAlignment="1">
      <alignment horizontal="left" vertical="center" wrapText="1"/>
    </xf>
    <xf numFmtId="0" fontId="14" fillId="0" borderId="16" xfId="0" applyFont="1" applyBorder="1" applyAlignment="1">
      <alignment horizontal="center" vertical="center"/>
    </xf>
    <xf numFmtId="0" fontId="14" fillId="9" borderId="16" xfId="0" applyFont="1" applyFill="1" applyBorder="1" applyAlignment="1">
      <alignment horizontal="center" vertical="center"/>
    </xf>
    <xf numFmtId="0" fontId="0" fillId="0" borderId="16" xfId="0" applyFont="1" applyBorder="1" applyAlignment="1">
      <alignment horizontal="justify" vertical="center" wrapText="1"/>
    </xf>
    <xf numFmtId="0" fontId="13" fillId="5" borderId="1" xfId="0" applyFont="1" applyFill="1" applyBorder="1" applyAlignment="1">
      <alignment horizontal="left"/>
    </xf>
    <xf numFmtId="0" fontId="0" fillId="5" borderId="2" xfId="0" applyFont="1" applyFill="1" applyBorder="1"/>
    <xf numFmtId="0" fontId="0" fillId="5" borderId="3" xfId="0" applyFont="1" applyFill="1" applyBorder="1"/>
    <xf numFmtId="0" fontId="13" fillId="5" borderId="2" xfId="0" applyFont="1" applyFill="1" applyBorder="1" applyAlignment="1">
      <alignment vertical="center"/>
    </xf>
    <xf numFmtId="0" fontId="14" fillId="5" borderId="2" xfId="0" applyFont="1" applyFill="1" applyBorder="1" applyAlignment="1">
      <alignment vertical="center" wrapText="1"/>
    </xf>
    <xf numFmtId="0" fontId="14" fillId="5" borderId="3" xfId="0" applyFont="1" applyFill="1" applyBorder="1" applyAlignment="1">
      <alignment vertical="center" wrapText="1"/>
    </xf>
    <xf numFmtId="0" fontId="14" fillId="12" borderId="28" xfId="0" applyFont="1" applyFill="1" applyBorder="1" applyAlignment="1">
      <alignment vertical="center"/>
    </xf>
    <xf numFmtId="0" fontId="14" fillId="12" borderId="29" xfId="0" applyFont="1" applyFill="1" applyBorder="1" applyAlignment="1">
      <alignment vertical="center" wrapText="1"/>
    </xf>
    <xf numFmtId="0" fontId="14" fillId="12" borderId="30" xfId="0" applyFont="1" applyFill="1" applyBorder="1" applyAlignment="1">
      <alignment vertical="center" wrapText="1"/>
    </xf>
    <xf numFmtId="0" fontId="14" fillId="5" borderId="0" xfId="0" applyFont="1" applyFill="1" applyBorder="1" applyAlignment="1">
      <alignment vertical="center" wrapText="1"/>
    </xf>
    <xf numFmtId="164" fontId="42" fillId="5" borderId="0" xfId="0" applyNumberFormat="1" applyFont="1" applyFill="1" applyBorder="1" applyAlignment="1">
      <alignment vertical="center"/>
    </xf>
    <xf numFmtId="0" fontId="13" fillId="5" borderId="4" xfId="0" applyFont="1" applyFill="1" applyBorder="1" applyAlignment="1">
      <alignment horizontal="left"/>
    </xf>
    <xf numFmtId="0" fontId="13" fillId="5" borderId="0" xfId="0" applyFont="1" applyFill="1" applyBorder="1" applyAlignment="1">
      <alignment vertical="center" wrapText="1"/>
    </xf>
    <xf numFmtId="0" fontId="13" fillId="5" borderId="42" xfId="0" applyFont="1" applyFill="1" applyBorder="1" applyAlignment="1">
      <alignment vertical="center"/>
    </xf>
    <xf numFmtId="0" fontId="14" fillId="5" borderId="5" xfId="0" applyFont="1" applyFill="1" applyBorder="1" applyAlignment="1">
      <alignment vertical="center" wrapText="1"/>
    </xf>
    <xf numFmtId="0" fontId="13" fillId="5" borderId="4" xfId="0" applyFont="1" applyFill="1" applyBorder="1" applyAlignment="1">
      <alignment horizontal="left" vertical="center"/>
    </xf>
    <xf numFmtId="0" fontId="42" fillId="5" borderId="4" xfId="0" applyFont="1" applyFill="1" applyBorder="1" applyAlignment="1">
      <alignment vertical="center" wrapText="1"/>
    </xf>
    <xf numFmtId="164" fontId="42" fillId="5" borderId="53" xfId="0" applyNumberFormat="1" applyFont="1" applyFill="1" applyBorder="1" applyAlignment="1">
      <alignment vertical="center"/>
    </xf>
    <xf numFmtId="164" fontId="42" fillId="12" borderId="47" xfId="0" applyNumberFormat="1" applyFont="1" applyFill="1" applyBorder="1" applyAlignment="1">
      <alignment vertical="center"/>
    </xf>
    <xf numFmtId="164" fontId="14" fillId="12" borderId="47" xfId="0" applyNumberFormat="1" applyFont="1" applyFill="1" applyBorder="1" applyAlignment="1">
      <alignment vertical="center" wrapText="1"/>
    </xf>
    <xf numFmtId="0" fontId="42" fillId="5" borderId="53" xfId="0" applyFont="1" applyFill="1" applyBorder="1" applyAlignment="1">
      <alignment vertical="center" wrapText="1"/>
    </xf>
    <xf numFmtId="0" fontId="0" fillId="5" borderId="47" xfId="0" applyFont="1" applyFill="1" applyBorder="1" applyAlignment="1">
      <alignment vertical="center"/>
    </xf>
    <xf numFmtId="0" fontId="0" fillId="12" borderId="47" xfId="0" applyFont="1" applyFill="1" applyBorder="1" applyAlignment="1">
      <alignment vertical="center"/>
    </xf>
    <xf numFmtId="0" fontId="13" fillId="5" borderId="53" xfId="0" applyFont="1" applyFill="1" applyBorder="1" applyAlignment="1">
      <alignment horizontal="left" vertical="center"/>
    </xf>
    <xf numFmtId="0" fontId="42" fillId="12" borderId="47" xfId="1" applyFont="1" applyFill="1" applyBorder="1" applyAlignment="1">
      <alignment horizontal="left" vertical="center" wrapText="1"/>
    </xf>
    <xf numFmtId="0" fontId="13" fillId="0" borderId="1" xfId="0" applyFont="1" applyBorder="1" applyAlignment="1" applyProtection="1">
      <alignment horizontal="left"/>
      <protection locked="0"/>
    </xf>
    <xf numFmtId="0" fontId="14" fillId="0" borderId="2" xfId="1" applyFont="1" applyBorder="1" applyAlignment="1" applyProtection="1">
      <alignment horizontal="left" wrapText="1"/>
      <protection locked="0"/>
    </xf>
    <xf numFmtId="0" fontId="0" fillId="0" borderId="2" xfId="0" applyFont="1" applyBorder="1" applyProtection="1">
      <protection locked="0"/>
    </xf>
    <xf numFmtId="0" fontId="13" fillId="0" borderId="2" xfId="0" applyFont="1" applyBorder="1" applyAlignment="1" applyProtection="1">
      <alignment vertical="center" wrapText="1"/>
      <protection locked="0"/>
    </xf>
    <xf numFmtId="0" fontId="0" fillId="0" borderId="3" xfId="0" applyFont="1" applyBorder="1" applyProtection="1">
      <protection locked="0"/>
    </xf>
    <xf numFmtId="0" fontId="13" fillId="0" borderId="2" xfId="0"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14" fillId="0" borderId="3" xfId="0" applyFont="1" applyBorder="1" applyAlignment="1" applyProtection="1">
      <alignment vertical="center" wrapText="1"/>
      <protection locked="0"/>
    </xf>
    <xf numFmtId="0" fontId="43" fillId="0" borderId="4" xfId="0" applyFont="1" applyBorder="1" applyAlignment="1" applyProtection="1">
      <alignment horizontal="left"/>
      <protection locked="0"/>
    </xf>
    <xf numFmtId="0" fontId="44" fillId="0" borderId="0" xfId="1" applyFont="1" applyBorder="1" applyAlignment="1" applyProtection="1">
      <alignment horizontal="left" wrapText="1"/>
      <protection locked="0"/>
    </xf>
    <xf numFmtId="0" fontId="28" fillId="0" borderId="0" xfId="1" applyFont="1" applyBorder="1" applyAlignment="1" applyProtection="1">
      <alignment horizontal="left" wrapText="1"/>
      <protection locked="0"/>
    </xf>
    <xf numFmtId="0" fontId="0" fillId="0" borderId="0" xfId="0" applyBorder="1" applyProtection="1">
      <protection locked="0"/>
    </xf>
    <xf numFmtId="0" fontId="43" fillId="0" borderId="0" xfId="0" applyFont="1" applyBorder="1" applyAlignment="1" applyProtection="1">
      <alignment vertical="center" wrapText="1"/>
      <protection locked="0"/>
    </xf>
    <xf numFmtId="0" fontId="0" fillId="0" borderId="5" xfId="0" applyBorder="1" applyProtection="1">
      <protection locked="0"/>
    </xf>
    <xf numFmtId="0" fontId="43" fillId="0" borderId="0" xfId="0" applyFont="1" applyBorder="1" applyAlignment="1" applyProtection="1">
      <alignment vertical="center"/>
      <protection locked="0"/>
    </xf>
    <xf numFmtId="0" fontId="28" fillId="0" borderId="0" xfId="0" applyFont="1" applyBorder="1" applyAlignment="1" applyProtection="1">
      <alignment vertical="center" wrapText="1"/>
      <protection locked="0"/>
    </xf>
    <xf numFmtId="0" fontId="28" fillId="0" borderId="5" xfId="0" applyFont="1" applyBorder="1" applyAlignment="1" applyProtection="1">
      <alignment vertical="center" wrapText="1"/>
      <protection locked="0"/>
    </xf>
    <xf numFmtId="0" fontId="43" fillId="0" borderId="1" xfId="0" applyFont="1" applyBorder="1" applyAlignment="1" applyProtection="1">
      <alignment horizontal="left" vertical="center"/>
      <protection locked="0"/>
    </xf>
    <xf numFmtId="0" fontId="28" fillId="0" borderId="2" xfId="0" applyFont="1" applyBorder="1" applyAlignment="1" applyProtection="1">
      <alignment vertical="center" wrapText="1"/>
      <protection locked="0"/>
    </xf>
    <xf numFmtId="0" fontId="43" fillId="0" borderId="28" xfId="0" applyFont="1" applyBorder="1" applyAlignment="1" applyProtection="1">
      <alignment horizontal="left"/>
      <protection locked="0"/>
    </xf>
    <xf numFmtId="0" fontId="28" fillId="0" borderId="29" xfId="0" applyFont="1" applyBorder="1" applyAlignment="1" applyProtection="1">
      <alignment vertical="center" wrapText="1"/>
      <protection locked="0"/>
    </xf>
    <xf numFmtId="0" fontId="0" fillId="0" borderId="29" xfId="0" applyBorder="1" applyProtection="1">
      <protection locked="0"/>
    </xf>
    <xf numFmtId="0" fontId="43" fillId="0" borderId="29" xfId="0" applyFont="1" applyBorder="1" applyAlignment="1" applyProtection="1">
      <alignment vertical="center" wrapText="1"/>
      <protection locked="0"/>
    </xf>
    <xf numFmtId="0" fontId="43" fillId="0" borderId="30" xfId="0" applyFont="1" applyBorder="1" applyAlignment="1" applyProtection="1">
      <alignment vertical="center" wrapText="1"/>
      <protection locked="0"/>
    </xf>
    <xf numFmtId="0" fontId="28" fillId="0" borderId="0" xfId="0" applyFont="1" applyBorder="1" applyAlignment="1" applyProtection="1">
      <alignment horizontal="left"/>
      <protection locked="0"/>
    </xf>
    <xf numFmtId="0" fontId="43" fillId="0" borderId="0" xfId="0" applyFont="1" applyBorder="1" applyAlignment="1" applyProtection="1">
      <alignment horizontal="center" vertical="center" wrapText="1"/>
      <protection locked="0"/>
    </xf>
    <xf numFmtId="0" fontId="28" fillId="0" borderId="0" xfId="1" applyFont="1" applyBorder="1" applyAlignment="1" applyProtection="1">
      <alignment horizontal="left" vertical="center" wrapText="1"/>
      <protection locked="0"/>
    </xf>
    <xf numFmtId="0" fontId="14" fillId="0" borderId="0" xfId="0" applyFont="1" applyProtection="1">
      <protection locked="0"/>
    </xf>
    <xf numFmtId="0" fontId="0" fillId="0" borderId="0" xfId="0" applyFont="1" applyProtection="1">
      <protection locked="0"/>
    </xf>
    <xf numFmtId="0" fontId="13" fillId="0" borderId="1" xfId="0" applyFont="1" applyBorder="1" applyAlignment="1">
      <alignment horizontal="left"/>
    </xf>
    <xf numFmtId="0" fontId="14" fillId="0" borderId="2" xfId="1" applyFont="1" applyBorder="1" applyAlignment="1">
      <alignment horizontal="left" wrapText="1"/>
    </xf>
    <xf numFmtId="0" fontId="0" fillId="0" borderId="2" xfId="0" applyFont="1" applyBorder="1"/>
    <xf numFmtId="0" fontId="13" fillId="0" borderId="2" xfId="0" applyFont="1" applyBorder="1" applyAlignment="1">
      <alignment vertical="center" wrapText="1"/>
    </xf>
    <xf numFmtId="0" fontId="0" fillId="0" borderId="3" xfId="0" applyFont="1" applyBorder="1"/>
    <xf numFmtId="0" fontId="13" fillId="0" borderId="2" xfId="0" applyFont="1" applyBorder="1" applyAlignment="1">
      <alignment vertical="center"/>
    </xf>
    <xf numFmtId="0" fontId="14" fillId="0" borderId="2" xfId="0" applyFont="1" applyBorder="1" applyAlignment="1">
      <alignment vertical="center" wrapText="1"/>
    </xf>
    <xf numFmtId="0" fontId="14" fillId="0" borderId="3" xfId="0" applyFont="1" applyBorder="1" applyAlignment="1">
      <alignment vertical="center" wrapText="1"/>
    </xf>
    <xf numFmtId="0" fontId="13" fillId="0" borderId="4" xfId="0" applyFont="1" applyBorder="1" applyAlignment="1">
      <alignment horizontal="left"/>
    </xf>
    <xf numFmtId="0" fontId="45" fillId="0" borderId="0" xfId="1" applyFont="1" applyBorder="1" applyAlignment="1">
      <alignment horizontal="left" wrapText="1"/>
    </xf>
    <xf numFmtId="0" fontId="14" fillId="0" borderId="0" xfId="1" applyFont="1" applyBorder="1" applyAlignment="1">
      <alignment horizontal="left" wrapText="1"/>
    </xf>
    <xf numFmtId="0" fontId="0" fillId="0" borderId="0" xfId="0" applyFont="1" applyBorder="1"/>
    <xf numFmtId="0" fontId="13" fillId="0" borderId="0" xfId="0" applyFont="1" applyBorder="1" applyAlignment="1">
      <alignment vertical="center" wrapText="1"/>
    </xf>
    <xf numFmtId="0" fontId="0" fillId="0" borderId="5" xfId="0" applyFont="1" applyBorder="1"/>
    <xf numFmtId="0" fontId="13" fillId="0" borderId="0" xfId="0" applyFont="1" applyBorder="1" applyAlignment="1">
      <alignment vertical="center"/>
    </xf>
    <xf numFmtId="0" fontId="14" fillId="0" borderId="0" xfId="0" applyFont="1" applyBorder="1" applyAlignment="1">
      <alignment vertical="center" wrapText="1"/>
    </xf>
    <xf numFmtId="0" fontId="14" fillId="0" borderId="5" xfId="0" applyFont="1" applyBorder="1" applyAlignment="1">
      <alignment vertical="center" wrapText="1"/>
    </xf>
    <xf numFmtId="0" fontId="13" fillId="0" borderId="1" xfId="0" applyFont="1" applyBorder="1" applyAlignment="1">
      <alignment horizontal="left" vertical="center"/>
    </xf>
    <xf numFmtId="0" fontId="14" fillId="0" borderId="2" xfId="0" applyFont="1" applyBorder="1" applyAlignment="1">
      <alignment vertical="center"/>
    </xf>
    <xf numFmtId="0" fontId="46" fillId="0" borderId="2" xfId="0" applyFont="1" applyBorder="1" applyAlignment="1">
      <alignment vertical="center" wrapText="1"/>
    </xf>
    <xf numFmtId="0" fontId="13" fillId="0" borderId="3" xfId="0" applyFont="1" applyBorder="1" applyAlignment="1">
      <alignment vertical="center" wrapText="1"/>
    </xf>
    <xf numFmtId="0" fontId="13" fillId="0" borderId="28" xfId="0" applyFont="1" applyBorder="1" applyAlignment="1">
      <alignment horizontal="left"/>
    </xf>
    <xf numFmtId="0" fontId="14" fillId="0" borderId="29" xfId="0" applyFont="1" applyBorder="1" applyAlignment="1">
      <alignment vertical="center" wrapText="1"/>
    </xf>
    <xf numFmtId="0" fontId="14" fillId="0" borderId="0" xfId="0" applyFont="1" applyBorder="1" applyAlignment="1">
      <alignment horizontal="left"/>
    </xf>
    <xf numFmtId="0" fontId="13" fillId="0" borderId="0" xfId="0" applyFont="1" applyBorder="1" applyAlignment="1">
      <alignment horizontal="center" vertical="center" wrapText="1"/>
    </xf>
    <xf numFmtId="0" fontId="14" fillId="0" borderId="0" xfId="1" applyFont="1" applyBorder="1" applyAlignment="1">
      <alignment horizontal="left" vertical="center" wrapText="1"/>
    </xf>
    <xf numFmtId="0" fontId="14" fillId="0" borderId="0" xfId="0" applyFont="1"/>
    <xf numFmtId="0" fontId="13" fillId="0" borderId="4" xfId="0" applyFont="1" applyBorder="1" applyAlignment="1" applyProtection="1">
      <alignment horizontal="left"/>
      <protection locked="0"/>
    </xf>
    <xf numFmtId="0" fontId="45" fillId="0" borderId="0" xfId="1" applyFont="1" applyBorder="1" applyAlignment="1" applyProtection="1">
      <alignment horizontal="left" wrapText="1"/>
      <protection locked="0"/>
    </xf>
    <xf numFmtId="0" fontId="14" fillId="0" borderId="0" xfId="1" applyFont="1" applyBorder="1" applyAlignment="1" applyProtection="1">
      <alignment horizontal="left" wrapText="1"/>
      <protection locked="0"/>
    </xf>
    <xf numFmtId="0" fontId="0" fillId="0" borderId="0" xfId="0" applyFont="1" applyBorder="1" applyProtection="1">
      <protection locked="0"/>
    </xf>
    <xf numFmtId="0" fontId="13" fillId="0" borderId="0" xfId="0" applyFont="1" applyBorder="1" applyAlignment="1" applyProtection="1">
      <alignment vertical="center" wrapText="1"/>
      <protection locked="0"/>
    </xf>
    <xf numFmtId="0" fontId="0" fillId="0" borderId="5" xfId="0" applyFont="1" applyBorder="1" applyProtection="1">
      <protection locked="0"/>
    </xf>
    <xf numFmtId="0" fontId="13" fillId="0" borderId="0" xfId="0" applyFont="1" applyBorder="1" applyAlignment="1" applyProtection="1">
      <alignment vertical="center"/>
      <protection locked="0"/>
    </xf>
    <xf numFmtId="0" fontId="14" fillId="0" borderId="0"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13" fillId="0" borderId="1" xfId="0" applyFont="1" applyBorder="1" applyAlignment="1" applyProtection="1">
      <alignment horizontal="left" vertical="center"/>
      <protection locked="0"/>
    </xf>
    <xf numFmtId="0" fontId="14" fillId="0" borderId="2" xfId="0" applyFont="1" applyBorder="1" applyAlignment="1" applyProtection="1">
      <alignment vertical="center"/>
      <protection locked="0"/>
    </xf>
    <xf numFmtId="0" fontId="13" fillId="0" borderId="3" xfId="0" applyFont="1" applyBorder="1" applyAlignment="1" applyProtection="1">
      <alignment vertical="center" wrapText="1"/>
      <protection locked="0"/>
    </xf>
    <xf numFmtId="0" fontId="13" fillId="0" borderId="28" xfId="0" applyFont="1" applyBorder="1" applyAlignment="1" applyProtection="1">
      <alignment horizontal="left"/>
      <protection locked="0"/>
    </xf>
    <xf numFmtId="0" fontId="14" fillId="0" borderId="29" xfId="0" applyFont="1" applyBorder="1" applyAlignment="1" applyProtection="1">
      <alignment vertical="center" wrapText="1"/>
      <protection locked="0"/>
    </xf>
    <xf numFmtId="0" fontId="0" fillId="0" borderId="29" xfId="0" applyFont="1" applyBorder="1" applyProtection="1">
      <protection locked="0"/>
    </xf>
    <xf numFmtId="0" fontId="13" fillId="0" borderId="29" xfId="0" applyFont="1" applyBorder="1" applyAlignment="1" applyProtection="1">
      <alignment vertical="center" wrapText="1"/>
      <protection locked="0"/>
    </xf>
    <xf numFmtId="0" fontId="13" fillId="0" borderId="30" xfId="0" applyFont="1" applyBorder="1" applyAlignment="1" applyProtection="1">
      <alignment vertical="center" wrapText="1"/>
      <protection locked="0"/>
    </xf>
    <xf numFmtId="0" fontId="14" fillId="0" borderId="0" xfId="0" applyFont="1" applyBorder="1" applyAlignment="1" applyProtection="1">
      <alignment horizontal="left"/>
      <protection locked="0"/>
    </xf>
    <xf numFmtId="0" fontId="13" fillId="0" borderId="0" xfId="0" applyFont="1" applyBorder="1" applyAlignment="1" applyProtection="1">
      <alignment horizontal="center" vertical="center" wrapText="1"/>
      <protection locked="0"/>
    </xf>
    <xf numFmtId="0" fontId="14" fillId="0" borderId="0" xfId="1" applyFont="1" applyBorder="1" applyAlignment="1" applyProtection="1">
      <alignment horizontal="left" vertical="center" wrapText="1"/>
      <protection locked="0"/>
    </xf>
    <xf numFmtId="0" fontId="45" fillId="0" borderId="0" xfId="0" applyFont="1" applyAlignment="1" applyProtection="1">
      <alignment horizontal="left" wrapText="1"/>
      <protection locked="0"/>
    </xf>
    <xf numFmtId="0" fontId="14" fillId="0" borderId="0" xfId="0" applyFont="1" applyAlignment="1" applyProtection="1">
      <alignment horizontal="left" wrapText="1"/>
      <protection locked="0"/>
    </xf>
    <xf numFmtId="0" fontId="13" fillId="0" borderId="0" xfId="0" applyFont="1" applyAlignment="1" applyProtection="1">
      <alignment vertical="center" wrapText="1"/>
      <protection locked="0"/>
    </xf>
    <xf numFmtId="0" fontId="13" fillId="0" borderId="0" xfId="0" applyFont="1" applyAlignment="1" applyProtection="1">
      <alignment vertical="center"/>
      <protection locked="0"/>
    </xf>
    <xf numFmtId="0" fontId="14" fillId="0" borderId="0" xfId="0" applyFont="1" applyAlignment="1" applyProtection="1">
      <alignment vertical="center" wrapText="1"/>
      <protection locked="0"/>
    </xf>
    <xf numFmtId="0" fontId="14" fillId="0" borderId="2" xfId="0" applyFont="1" applyBorder="1" applyAlignment="1" applyProtection="1">
      <alignment horizontal="center" vertical="center"/>
      <protection locked="0"/>
    </xf>
    <xf numFmtId="0" fontId="13" fillId="0" borderId="28" xfId="0" applyFont="1" applyBorder="1" applyAlignment="1" applyProtection="1">
      <alignment horizontal="left" vertical="center"/>
      <protection locked="0"/>
    </xf>
    <xf numFmtId="0" fontId="14" fillId="5" borderId="2" xfId="0" applyFont="1" applyFill="1" applyBorder="1"/>
    <xf numFmtId="0" fontId="14" fillId="5" borderId="3" xfId="0" applyFont="1" applyFill="1" applyBorder="1"/>
    <xf numFmtId="164" fontId="14" fillId="5" borderId="0" xfId="0" applyNumberFormat="1" applyFont="1" applyFill="1" applyBorder="1" applyAlignment="1">
      <alignment vertical="center"/>
    </xf>
    <xf numFmtId="0" fontId="14" fillId="5" borderId="4" xfId="0" applyFont="1" applyFill="1" applyBorder="1" applyAlignment="1">
      <alignment vertical="center" wrapText="1"/>
    </xf>
    <xf numFmtId="164" fontId="14" fillId="5" borderId="53" xfId="0" applyNumberFormat="1" applyFont="1" applyFill="1" applyBorder="1" applyAlignment="1">
      <alignment vertical="center"/>
    </xf>
    <xf numFmtId="164" fontId="14" fillId="12" borderId="47" xfId="0" applyNumberFormat="1" applyFont="1" applyFill="1" applyBorder="1" applyAlignment="1">
      <alignment vertical="center"/>
    </xf>
    <xf numFmtId="0" fontId="14" fillId="5" borderId="53" xfId="0" applyFont="1" applyFill="1" applyBorder="1" applyAlignment="1">
      <alignment vertical="center" wrapText="1"/>
    </xf>
    <xf numFmtId="0" fontId="14" fillId="5" borderId="47" xfId="0" applyFont="1" applyFill="1" applyBorder="1" applyAlignment="1">
      <alignment vertical="center"/>
    </xf>
    <xf numFmtId="0" fontId="14" fillId="12" borderId="47" xfId="0" applyFont="1" applyFill="1" applyBorder="1" applyAlignment="1">
      <alignment vertical="center"/>
    </xf>
    <xf numFmtId="0" fontId="14" fillId="12" borderId="47" xfId="1" applyFont="1" applyFill="1" applyBorder="1" applyAlignment="1">
      <alignment horizontal="left" vertical="center" wrapText="1"/>
    </xf>
    <xf numFmtId="0" fontId="14" fillId="0" borderId="2" xfId="0" applyFont="1" applyBorder="1" applyProtection="1">
      <protection locked="0"/>
    </xf>
    <xf numFmtId="0" fontId="14" fillId="0" borderId="3" xfId="0" applyFont="1" applyBorder="1" applyProtection="1">
      <protection locked="0"/>
    </xf>
    <xf numFmtId="0" fontId="14" fillId="0" borderId="0" xfId="0" applyFont="1" applyBorder="1" applyProtection="1">
      <protection locked="0"/>
    </xf>
    <xf numFmtId="0" fontId="14" fillId="0" borderId="5" xfId="0" applyFont="1" applyBorder="1" applyProtection="1">
      <protection locked="0"/>
    </xf>
    <xf numFmtId="0" fontId="46" fillId="0" borderId="2" xfId="0" applyFont="1" applyBorder="1" applyAlignment="1" applyProtection="1">
      <alignment vertical="center" wrapText="1"/>
      <protection locked="0"/>
    </xf>
    <xf numFmtId="0" fontId="14" fillId="0" borderId="29" xfId="0" applyFont="1" applyBorder="1" applyProtection="1">
      <protection locked="0"/>
    </xf>
    <xf numFmtId="0" fontId="28" fillId="0" borderId="0" xfId="0" applyFont="1" applyProtection="1">
      <protection locked="0"/>
    </xf>
    <xf numFmtId="0" fontId="0" fillId="0" borderId="0" xfId="0" applyProtection="1">
      <protection locked="0"/>
    </xf>
    <xf numFmtId="0" fontId="14" fillId="12" borderId="28" xfId="0" applyFont="1" applyFill="1" applyBorder="1" applyAlignment="1">
      <alignment vertical="center"/>
    </xf>
    <xf numFmtId="0" fontId="14" fillId="0" borderId="0" xfId="0" applyFont="1" applyBorder="1" applyAlignment="1" applyProtection="1">
      <alignment horizontal="center" vertical="center" wrapText="1"/>
      <protection locked="0"/>
    </xf>
    <xf numFmtId="0" fontId="14" fillId="7" borderId="28" xfId="0" applyFont="1" applyFill="1" applyBorder="1" applyAlignment="1">
      <alignment vertical="center"/>
    </xf>
    <xf numFmtId="0" fontId="14" fillId="7" borderId="29" xfId="0" applyFont="1" applyFill="1" applyBorder="1" applyAlignment="1">
      <alignment vertical="center" wrapText="1"/>
    </xf>
    <xf numFmtId="0" fontId="14" fillId="7" borderId="30" xfId="0" applyFont="1" applyFill="1" applyBorder="1" applyAlignment="1">
      <alignment vertical="center" wrapText="1"/>
    </xf>
    <xf numFmtId="164" fontId="14" fillId="7" borderId="47" xfId="0" applyNumberFormat="1" applyFont="1" applyFill="1" applyBorder="1" applyAlignment="1">
      <alignment vertical="center"/>
    </xf>
    <xf numFmtId="164" fontId="14" fillId="7" borderId="47" xfId="0" applyNumberFormat="1" applyFont="1" applyFill="1" applyBorder="1" applyAlignment="1">
      <alignment vertical="center" wrapText="1"/>
    </xf>
    <xf numFmtId="0" fontId="14" fillId="7" borderId="47" xfId="0" applyFont="1" applyFill="1" applyBorder="1" applyAlignment="1">
      <alignment vertical="center"/>
    </xf>
    <xf numFmtId="0" fontId="14" fillId="7" borderId="47" xfId="1" applyFont="1" applyFill="1" applyBorder="1" applyAlignment="1">
      <alignment horizontal="left" vertical="center" wrapText="1"/>
    </xf>
    <xf numFmtId="0" fontId="13" fillId="0" borderId="1" xfId="0" applyFont="1" applyBorder="1" applyAlignment="1" applyProtection="1">
      <alignment horizontal="left"/>
      <protection locked="0"/>
    </xf>
    <xf numFmtId="0" fontId="14" fillId="0" borderId="2" xfId="0" applyFont="1" applyBorder="1" applyProtection="1">
      <protection locked="0"/>
    </xf>
    <xf numFmtId="0" fontId="13" fillId="0" borderId="2" xfId="0" applyFont="1" applyBorder="1" applyAlignment="1" applyProtection="1">
      <alignment vertical="center" wrapText="1"/>
      <protection locked="0"/>
    </xf>
    <xf numFmtId="0" fontId="14" fillId="0" borderId="3" xfId="0" applyFont="1" applyBorder="1" applyProtection="1">
      <protection locked="0"/>
    </xf>
    <xf numFmtId="0" fontId="13" fillId="0" borderId="2" xfId="0"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14" fillId="0" borderId="3" xfId="0" applyFont="1" applyBorder="1" applyAlignment="1" applyProtection="1">
      <alignment vertical="center" wrapText="1"/>
      <protection locked="0"/>
    </xf>
    <xf numFmtId="0" fontId="13" fillId="0" borderId="4" xfId="0" applyFont="1" applyBorder="1" applyAlignment="1" applyProtection="1">
      <alignment horizontal="left"/>
      <protection locked="0"/>
    </xf>
    <xf numFmtId="0" fontId="14" fillId="0" borderId="0" xfId="0" applyFont="1" applyBorder="1" applyProtection="1">
      <protection locked="0"/>
    </xf>
    <xf numFmtId="0" fontId="13" fillId="0" borderId="0" xfId="0" applyFont="1" applyBorder="1" applyAlignment="1" applyProtection="1">
      <alignment vertical="center" wrapText="1"/>
      <protection locked="0"/>
    </xf>
    <xf numFmtId="0" fontId="14" fillId="0" borderId="5" xfId="0" applyFont="1" applyBorder="1" applyProtection="1">
      <protection locked="0"/>
    </xf>
    <xf numFmtId="0" fontId="13" fillId="0" borderId="0" xfId="0" applyFont="1" applyBorder="1" applyAlignment="1" applyProtection="1">
      <alignment vertical="center"/>
      <protection locked="0"/>
    </xf>
    <xf numFmtId="0" fontId="14" fillId="0" borderId="0" xfId="0" applyFont="1" applyBorder="1" applyAlignment="1" applyProtection="1">
      <alignment vertical="center" wrapText="1"/>
      <protection locked="0"/>
    </xf>
    <xf numFmtId="0" fontId="14" fillId="0" borderId="5" xfId="0" applyFont="1" applyBorder="1" applyAlignment="1" applyProtection="1">
      <alignment vertical="center" wrapText="1"/>
      <protection locked="0"/>
    </xf>
    <xf numFmtId="0" fontId="13" fillId="0" borderId="1" xfId="0" applyFont="1" applyBorder="1" applyAlignment="1" applyProtection="1">
      <alignment horizontal="left" vertical="center"/>
      <protection locked="0"/>
    </xf>
    <xf numFmtId="0" fontId="14" fillId="0" borderId="2" xfId="0" applyFont="1" applyBorder="1" applyAlignment="1" applyProtection="1">
      <alignment vertical="center"/>
      <protection locked="0"/>
    </xf>
    <xf numFmtId="0" fontId="13" fillId="0" borderId="3" xfId="0" applyFont="1" applyBorder="1" applyAlignment="1" applyProtection="1">
      <alignment vertical="center" wrapText="1"/>
      <protection locked="0"/>
    </xf>
    <xf numFmtId="0" fontId="13" fillId="0" borderId="28" xfId="0" applyFont="1" applyBorder="1" applyAlignment="1" applyProtection="1">
      <alignment horizontal="left" vertical="center"/>
      <protection locked="0"/>
    </xf>
    <xf numFmtId="0" fontId="14" fillId="0" borderId="29" xfId="0" applyFont="1" applyBorder="1" applyAlignment="1" applyProtection="1">
      <alignment vertical="center" wrapText="1"/>
      <protection locked="0"/>
    </xf>
    <xf numFmtId="0" fontId="14" fillId="0" borderId="29" xfId="0" applyFont="1" applyBorder="1" applyProtection="1">
      <protection locked="0"/>
    </xf>
    <xf numFmtId="0" fontId="13" fillId="0" borderId="29" xfId="0" applyFont="1" applyBorder="1" applyAlignment="1" applyProtection="1">
      <alignment vertical="center" wrapText="1"/>
      <protection locked="0"/>
    </xf>
    <xf numFmtId="0" fontId="13" fillId="0" borderId="30" xfId="0" applyFont="1" applyBorder="1" applyAlignment="1" applyProtection="1">
      <alignment vertical="center" wrapText="1"/>
      <protection locked="0"/>
    </xf>
    <xf numFmtId="0" fontId="14" fillId="0" borderId="0" xfId="0" applyFont="1" applyBorder="1" applyAlignment="1" applyProtection="1">
      <alignment horizontal="left"/>
      <protection locked="0"/>
    </xf>
    <xf numFmtId="0" fontId="13" fillId="0" borderId="0" xfId="0" applyFont="1" applyBorder="1" applyAlignment="1" applyProtection="1">
      <alignment horizontal="center" vertical="center" wrapText="1"/>
      <protection locked="0"/>
    </xf>
    <xf numFmtId="0" fontId="14" fillId="0" borderId="0" xfId="1" applyFont="1" applyBorder="1" applyAlignment="1" applyProtection="1">
      <alignment horizontal="left" vertical="center" wrapText="1"/>
      <protection locked="0"/>
    </xf>
    <xf numFmtId="0" fontId="13" fillId="0" borderId="38" xfId="1" applyFont="1" applyBorder="1" applyAlignment="1" applyProtection="1">
      <alignment horizontal="left"/>
      <protection locked="0"/>
    </xf>
    <xf numFmtId="0" fontId="14" fillId="0" borderId="46" xfId="1" applyFont="1" applyBorder="1" applyAlignment="1" applyProtection="1">
      <alignment horizontal="left" wrapText="1"/>
      <protection locked="0"/>
    </xf>
    <xf numFmtId="0" fontId="14" fillId="0" borderId="46" xfId="1" applyFont="1" applyBorder="1" applyProtection="1">
      <protection locked="0"/>
    </xf>
    <xf numFmtId="0" fontId="13" fillId="0" borderId="46" xfId="1" applyFont="1" applyBorder="1" applyAlignment="1" applyProtection="1">
      <alignment vertical="center" wrapText="1"/>
      <protection locked="0"/>
    </xf>
    <xf numFmtId="0" fontId="14" fillId="0" borderId="44" xfId="1" applyFont="1" applyBorder="1" applyProtection="1">
      <protection locked="0"/>
    </xf>
    <xf numFmtId="0" fontId="13" fillId="0" borderId="46" xfId="1" applyFont="1" applyBorder="1" applyAlignment="1" applyProtection="1">
      <alignment vertical="center"/>
      <protection locked="0"/>
    </xf>
    <xf numFmtId="0" fontId="14" fillId="0" borderId="46" xfId="1" applyFont="1" applyBorder="1" applyAlignment="1" applyProtection="1">
      <alignment vertical="center" wrapText="1"/>
      <protection locked="0"/>
    </xf>
    <xf numFmtId="0" fontId="14" fillId="0" borderId="44" xfId="1" applyFont="1" applyBorder="1" applyAlignment="1" applyProtection="1">
      <alignment vertical="center" wrapText="1"/>
      <protection locked="0"/>
    </xf>
    <xf numFmtId="0" fontId="13" fillId="0" borderId="42" xfId="1" applyFont="1" applyBorder="1" applyAlignment="1" applyProtection="1">
      <alignment horizontal="left"/>
      <protection locked="0"/>
    </xf>
    <xf numFmtId="0" fontId="14" fillId="0" borderId="0" xfId="1" applyFont="1" applyBorder="1" applyAlignment="1" applyProtection="1">
      <alignment horizontal="left" wrapText="1"/>
      <protection locked="0"/>
    </xf>
    <xf numFmtId="0" fontId="14" fillId="0" borderId="0" xfId="1" applyFont="1" applyBorder="1" applyProtection="1">
      <protection locked="0"/>
    </xf>
    <xf numFmtId="0" fontId="13" fillId="0" borderId="0" xfId="1" applyFont="1" applyBorder="1" applyAlignment="1" applyProtection="1">
      <alignment vertical="center" wrapText="1"/>
      <protection locked="0"/>
    </xf>
    <xf numFmtId="0" fontId="14" fillId="0" borderId="48" xfId="1" applyFont="1" applyBorder="1" applyProtection="1">
      <protection locked="0"/>
    </xf>
    <xf numFmtId="0" fontId="13" fillId="0" borderId="0" xfId="1" applyFont="1" applyBorder="1" applyAlignment="1" applyProtection="1">
      <alignment vertical="center"/>
      <protection locked="0"/>
    </xf>
    <xf numFmtId="0" fontId="14" fillId="0" borderId="0" xfId="1" applyFont="1" applyBorder="1" applyAlignment="1" applyProtection="1">
      <alignment vertical="center" wrapText="1"/>
      <protection locked="0"/>
    </xf>
    <xf numFmtId="0" fontId="14" fillId="0" borderId="48" xfId="1" applyFont="1" applyBorder="1" applyAlignment="1" applyProtection="1">
      <alignment vertical="center" wrapText="1"/>
      <protection locked="0"/>
    </xf>
    <xf numFmtId="0" fontId="13" fillId="0" borderId="38" xfId="1" applyFont="1" applyBorder="1" applyAlignment="1" applyProtection="1">
      <alignment horizontal="left" vertical="center"/>
      <protection locked="0"/>
    </xf>
    <xf numFmtId="0" fontId="13" fillId="0" borderId="43" xfId="1" applyFont="1" applyBorder="1" applyAlignment="1" applyProtection="1">
      <alignment horizontal="left" vertical="center"/>
      <protection locked="0"/>
    </xf>
    <xf numFmtId="0" fontId="14" fillId="0" borderId="47" xfId="1" applyFont="1" applyBorder="1" applyAlignment="1" applyProtection="1">
      <alignment vertical="center" wrapText="1"/>
      <protection locked="0"/>
    </xf>
    <xf numFmtId="0" fontId="14" fillId="0" borderId="47" xfId="1" applyFont="1" applyBorder="1" applyProtection="1">
      <protection locked="0"/>
    </xf>
    <xf numFmtId="0" fontId="13" fillId="0" borderId="47" xfId="1" applyFont="1" applyBorder="1" applyAlignment="1" applyProtection="1">
      <alignment vertical="center" wrapText="1"/>
      <protection locked="0"/>
    </xf>
    <xf numFmtId="0" fontId="13" fillId="0" borderId="45" xfId="1" applyFont="1" applyBorder="1" applyAlignment="1" applyProtection="1">
      <alignment vertical="center" wrapText="1"/>
      <protection locked="0"/>
    </xf>
    <xf numFmtId="0" fontId="14" fillId="0" borderId="0" xfId="1" applyFont="1" applyBorder="1" applyAlignment="1" applyProtection="1">
      <alignment horizontal="left"/>
      <protection locked="0"/>
    </xf>
    <xf numFmtId="0" fontId="13" fillId="0" borderId="0" xfId="1" applyFont="1" applyBorder="1" applyAlignment="1" applyProtection="1">
      <alignment horizontal="center" vertical="center" wrapText="1"/>
      <protection locked="0"/>
    </xf>
    <xf numFmtId="0" fontId="14" fillId="0" borderId="0" xfId="1" applyFont="1" applyBorder="1" applyAlignment="1" applyProtection="1">
      <alignment horizontal="left" vertical="center" wrapText="1"/>
      <protection locked="0"/>
    </xf>
    <xf numFmtId="0" fontId="14" fillId="0" borderId="0" xfId="1" applyFont="1" applyProtection="1">
      <protection locked="0"/>
    </xf>
    <xf numFmtId="0" fontId="14" fillId="0" borderId="29" xfId="0" applyFont="1" applyBorder="1" applyAlignment="1" applyProtection="1">
      <alignment vertical="center"/>
      <protection locked="0"/>
    </xf>
    <xf numFmtId="0" fontId="13" fillId="0" borderId="4" xfId="0" applyFont="1" applyBorder="1" applyAlignment="1" applyProtection="1">
      <alignment horizontal="left"/>
      <protection locked="0"/>
    </xf>
    <xf numFmtId="0" fontId="14" fillId="0" borderId="2" xfId="0" applyFont="1" applyBorder="1" applyAlignment="1" applyProtection="1">
      <alignment vertical="center"/>
      <protection locked="0"/>
    </xf>
    <xf numFmtId="0" fontId="14" fillId="0" borderId="3" xfId="0" applyFont="1" applyBorder="1" applyAlignment="1" applyProtection="1">
      <alignment vertical="center"/>
      <protection locked="0"/>
    </xf>
    <xf numFmtId="0" fontId="14" fillId="0" borderId="2"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14" fillId="0" borderId="29" xfId="0" applyFont="1" applyBorder="1" applyAlignment="1" applyProtection="1">
      <alignment horizontal="left" vertical="center"/>
      <protection locked="0"/>
    </xf>
    <xf numFmtId="0" fontId="14" fillId="0" borderId="2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4" fillId="0" borderId="2" xfId="0" applyFont="1" applyBorder="1"/>
    <xf numFmtId="0" fontId="14" fillId="0" borderId="3" xfId="0" applyFont="1" applyBorder="1"/>
    <xf numFmtId="0" fontId="14" fillId="0" borderId="0" xfId="0" applyFont="1" applyBorder="1"/>
    <xf numFmtId="0" fontId="14" fillId="0" borderId="5" xfId="0" applyFont="1" applyBorder="1"/>
    <xf numFmtId="0" fontId="13" fillId="0" borderId="28" xfId="0" applyFont="1" applyBorder="1" applyAlignment="1">
      <alignment horizontal="left" vertical="center"/>
    </xf>
    <xf numFmtId="0" fontId="18" fillId="0" borderId="0" xfId="0" applyFont="1"/>
    <xf numFmtId="0" fontId="43" fillId="5" borderId="1" xfId="0" applyFont="1" applyFill="1" applyBorder="1" applyAlignment="1">
      <alignment horizontal="left"/>
    </xf>
    <xf numFmtId="0" fontId="0" fillId="5" borderId="2" xfId="0" applyFill="1" applyBorder="1"/>
    <xf numFmtId="0" fontId="0" fillId="5" borderId="3" xfId="0" applyFill="1" applyBorder="1"/>
    <xf numFmtId="0" fontId="28" fillId="5" borderId="2" xfId="0" applyFont="1" applyFill="1" applyBorder="1" applyAlignment="1">
      <alignment vertical="center" wrapText="1"/>
    </xf>
    <xf numFmtId="0" fontId="28" fillId="5" borderId="3" xfId="0" applyFont="1" applyFill="1" applyBorder="1" applyAlignment="1">
      <alignment vertical="center" wrapText="1"/>
    </xf>
    <xf numFmtId="0" fontId="28" fillId="12" borderId="29" xfId="0" applyFont="1" applyFill="1" applyBorder="1" applyAlignment="1">
      <alignment vertical="center" wrapText="1"/>
    </xf>
    <xf numFmtId="0" fontId="28" fillId="12" borderId="30" xfId="0" applyFont="1" applyFill="1" applyBorder="1" applyAlignment="1">
      <alignment vertical="center" wrapText="1"/>
    </xf>
    <xf numFmtId="0" fontId="28" fillId="5" borderId="0" xfId="0" applyFont="1" applyFill="1" applyBorder="1" applyAlignment="1">
      <alignment vertical="center" wrapText="1"/>
    </xf>
    <xf numFmtId="164" fontId="34" fillId="5" borderId="0" xfId="0" applyNumberFormat="1" applyFont="1" applyFill="1" applyBorder="1" applyAlignment="1">
      <alignment vertical="center"/>
    </xf>
    <xf numFmtId="0" fontId="43" fillId="5" borderId="4" xfId="0" applyFont="1" applyFill="1" applyBorder="1" applyAlignment="1">
      <alignment horizontal="left"/>
    </xf>
    <xf numFmtId="0" fontId="43" fillId="5" borderId="0" xfId="0" applyFont="1" applyFill="1" applyBorder="1" applyAlignment="1">
      <alignment vertical="center" wrapText="1"/>
    </xf>
    <xf numFmtId="0" fontId="43" fillId="5" borderId="42" xfId="0" applyFont="1" applyFill="1" applyBorder="1" applyAlignment="1">
      <alignment vertical="center"/>
    </xf>
    <xf numFmtId="0" fontId="28" fillId="5" borderId="5" xfId="0" applyFont="1" applyFill="1" applyBorder="1" applyAlignment="1">
      <alignment vertical="center" wrapText="1"/>
    </xf>
    <xf numFmtId="164" fontId="34" fillId="12" borderId="47" xfId="0" applyNumberFormat="1" applyFont="1" applyFill="1" applyBorder="1" applyAlignment="1">
      <alignment vertical="center"/>
    </xf>
    <xf numFmtId="164" fontId="28" fillId="12" borderId="47" xfId="0" applyNumberFormat="1" applyFont="1" applyFill="1" applyBorder="1" applyAlignment="1">
      <alignment vertical="center" wrapText="1"/>
    </xf>
    <xf numFmtId="0" fontId="0" fillId="12" borderId="47" xfId="0" applyFill="1" applyBorder="1" applyAlignment="1">
      <alignment vertical="center"/>
    </xf>
    <xf numFmtId="0" fontId="34" fillId="12" borderId="47" xfId="1" applyFont="1" applyFill="1" applyBorder="1" applyAlignment="1">
      <alignment horizontal="left" vertical="center" wrapText="1"/>
    </xf>
    <xf numFmtId="0" fontId="43" fillId="5" borderId="4" xfId="0" applyFont="1" applyFill="1" applyBorder="1" applyAlignment="1">
      <alignment horizontal="left" vertical="center"/>
    </xf>
    <xf numFmtId="0" fontId="34" fillId="5" borderId="4" xfId="0" applyFont="1" applyFill="1" applyBorder="1" applyAlignment="1">
      <alignment vertical="center" wrapText="1"/>
    </xf>
    <xf numFmtId="0" fontId="43" fillId="0" borderId="0" xfId="0" applyFont="1" applyBorder="1" applyAlignment="1">
      <alignment vertical="center"/>
    </xf>
    <xf numFmtId="0" fontId="28" fillId="0" borderId="0" xfId="0" applyFont="1" applyBorder="1" applyAlignment="1">
      <alignment vertical="center" wrapText="1"/>
    </xf>
    <xf numFmtId="0" fontId="28" fillId="0" borderId="5" xfId="0" applyFont="1" applyBorder="1" applyAlignment="1">
      <alignment vertical="center" wrapText="1"/>
    </xf>
    <xf numFmtId="0" fontId="28" fillId="0" borderId="0" xfId="0" applyFont="1" applyBorder="1" applyAlignment="1">
      <alignment horizontal="left"/>
    </xf>
    <xf numFmtId="0" fontId="43" fillId="0" borderId="0" xfId="0" applyFont="1" applyBorder="1" applyAlignment="1">
      <alignment horizontal="center" vertical="center" wrapText="1"/>
    </xf>
    <xf numFmtId="0" fontId="28" fillId="0" borderId="0" xfId="1" applyFont="1" applyBorder="1" applyAlignment="1">
      <alignment horizontal="left" vertical="center" wrapText="1"/>
    </xf>
    <xf numFmtId="0" fontId="41" fillId="5" borderId="1" xfId="0" applyFont="1" applyFill="1" applyBorder="1" applyAlignment="1">
      <alignment horizontal="left"/>
    </xf>
    <xf numFmtId="0" fontId="18" fillId="5" borderId="2" xfId="0" applyFont="1" applyFill="1" applyBorder="1"/>
    <xf numFmtId="0" fontId="18" fillId="5" borderId="3" xfId="0" applyFont="1" applyFill="1" applyBorder="1"/>
    <xf numFmtId="0" fontId="41" fillId="5" borderId="2" xfId="0" applyFont="1" applyFill="1" applyBorder="1" applyAlignment="1">
      <alignment vertical="center"/>
    </xf>
    <xf numFmtId="0" fontId="18" fillId="5" borderId="2" xfId="0" applyFont="1" applyFill="1" applyBorder="1" applyAlignment="1">
      <alignment vertical="center" wrapText="1"/>
    </xf>
    <xf numFmtId="0" fontId="18" fillId="5" borderId="3" xfId="0" applyFont="1" applyFill="1" applyBorder="1" applyAlignment="1">
      <alignment vertical="center" wrapText="1"/>
    </xf>
    <xf numFmtId="0" fontId="18" fillId="12" borderId="28" xfId="0" applyFont="1" applyFill="1" applyBorder="1" applyAlignment="1">
      <alignment vertical="center"/>
    </xf>
    <xf numFmtId="0" fontId="18" fillId="12" borderId="29" xfId="0" applyFont="1" applyFill="1" applyBorder="1" applyAlignment="1">
      <alignment vertical="center" wrapText="1"/>
    </xf>
    <xf numFmtId="0" fontId="18" fillId="12" borderId="30" xfId="0" applyFont="1" applyFill="1" applyBorder="1" applyAlignment="1">
      <alignment vertical="center" wrapText="1"/>
    </xf>
    <xf numFmtId="0" fontId="18" fillId="5" borderId="0" xfId="0" applyFont="1" applyFill="1" applyBorder="1" applyAlignment="1">
      <alignment vertical="center" wrapText="1"/>
    </xf>
    <xf numFmtId="164" fontId="18" fillId="5" borderId="0" xfId="0" applyNumberFormat="1" applyFont="1" applyFill="1" applyBorder="1" applyAlignment="1">
      <alignment vertical="center"/>
    </xf>
    <xf numFmtId="0" fontId="41" fillId="5" borderId="4" xfId="0" applyFont="1" applyFill="1" applyBorder="1" applyAlignment="1">
      <alignment horizontal="left"/>
    </xf>
    <xf numFmtId="0" fontId="41" fillId="5" borderId="0" xfId="0" applyFont="1" applyFill="1" applyBorder="1" applyAlignment="1">
      <alignment vertical="center" wrapText="1"/>
    </xf>
    <xf numFmtId="0" fontId="41" fillId="5" borderId="42" xfId="0" applyFont="1" applyFill="1" applyBorder="1" applyAlignment="1">
      <alignment vertical="center"/>
    </xf>
    <xf numFmtId="0" fontId="18" fillId="5" borderId="5" xfId="0" applyFont="1" applyFill="1" applyBorder="1" applyAlignment="1">
      <alignment vertical="center" wrapText="1"/>
    </xf>
    <xf numFmtId="0" fontId="41" fillId="5" borderId="4" xfId="0" applyFont="1" applyFill="1" applyBorder="1" applyAlignment="1">
      <alignment horizontal="left" vertical="center"/>
    </xf>
    <xf numFmtId="0" fontId="18" fillId="5" borderId="4" xfId="0" applyFont="1" applyFill="1" applyBorder="1" applyAlignment="1">
      <alignment vertical="center" wrapText="1"/>
    </xf>
    <xf numFmtId="164" fontId="18" fillId="5" borderId="53" xfId="0" applyNumberFormat="1" applyFont="1" applyFill="1" applyBorder="1" applyAlignment="1">
      <alignment vertical="center"/>
    </xf>
    <xf numFmtId="164" fontId="18" fillId="12" borderId="47" xfId="0" applyNumberFormat="1" applyFont="1" applyFill="1" applyBorder="1" applyAlignment="1">
      <alignment vertical="center"/>
    </xf>
    <xf numFmtId="164" fontId="18" fillId="12" borderId="47" xfId="0" applyNumberFormat="1" applyFont="1" applyFill="1" applyBorder="1" applyAlignment="1">
      <alignment vertical="center" wrapText="1"/>
    </xf>
    <xf numFmtId="0" fontId="18" fillId="5" borderId="53" xfId="0" applyFont="1" applyFill="1" applyBorder="1" applyAlignment="1">
      <alignment vertical="center" wrapText="1"/>
    </xf>
    <xf numFmtId="0" fontId="18" fillId="5" borderId="47" xfId="0" applyFont="1" applyFill="1" applyBorder="1" applyAlignment="1">
      <alignment vertical="center"/>
    </xf>
    <xf numFmtId="0" fontId="18" fillId="12" borderId="47" xfId="0" applyFont="1" applyFill="1" applyBorder="1" applyAlignment="1">
      <alignment vertical="center"/>
    </xf>
    <xf numFmtId="0" fontId="41" fillId="5" borderId="53" xfId="0" applyFont="1" applyFill="1" applyBorder="1" applyAlignment="1">
      <alignment horizontal="left" vertical="center"/>
    </xf>
    <xf numFmtId="0" fontId="18" fillId="12" borderId="47" xfId="1" applyFont="1" applyFill="1" applyBorder="1" applyAlignment="1">
      <alignment horizontal="left" vertical="center" wrapText="1"/>
    </xf>
    <xf numFmtId="0" fontId="18" fillId="0" borderId="0" xfId="0" applyFont="1" applyBorder="1" applyAlignment="1" applyProtection="1">
      <alignment horizontal="left"/>
      <protection locked="0"/>
    </xf>
    <xf numFmtId="0" fontId="18" fillId="0" borderId="0" xfId="0" applyFont="1" applyBorder="1" applyAlignment="1" applyProtection="1">
      <alignment vertical="center" wrapText="1"/>
      <protection locked="0"/>
    </xf>
    <xf numFmtId="0" fontId="18" fillId="0" borderId="0" xfId="0" applyFont="1" applyBorder="1" applyProtection="1">
      <protection locked="0"/>
    </xf>
    <xf numFmtId="0" fontId="41" fillId="0" borderId="0" xfId="0" applyFont="1" applyBorder="1" applyAlignment="1" applyProtection="1">
      <alignment horizontal="center" vertical="center" wrapText="1"/>
      <protection locked="0"/>
    </xf>
    <xf numFmtId="0" fontId="18" fillId="0" borderId="0" xfId="1" applyFont="1" applyBorder="1" applyAlignment="1" applyProtection="1">
      <alignment horizontal="left" vertical="center" wrapText="1"/>
      <protection locked="0"/>
    </xf>
    <xf numFmtId="0" fontId="4" fillId="5" borderId="1" xfId="0" applyFont="1" applyFill="1" applyBorder="1" applyAlignment="1">
      <alignment horizontal="left"/>
    </xf>
    <xf numFmtId="0" fontId="4" fillId="5" borderId="2" xfId="0" applyFont="1" applyFill="1" applyBorder="1" applyAlignment="1">
      <alignment vertical="center"/>
    </xf>
    <xf numFmtId="0" fontId="0" fillId="5" borderId="2" xfId="0" applyFont="1" applyFill="1" applyBorder="1" applyAlignment="1">
      <alignment vertical="center" wrapText="1"/>
    </xf>
    <xf numFmtId="0" fontId="0" fillId="5" borderId="3" xfId="0" applyFont="1" applyFill="1" applyBorder="1" applyAlignment="1">
      <alignment vertical="center" wrapText="1"/>
    </xf>
    <xf numFmtId="0" fontId="0" fillId="12" borderId="28" xfId="0" applyFont="1" applyFill="1" applyBorder="1" applyAlignment="1">
      <alignment vertical="center"/>
    </xf>
    <xf numFmtId="0" fontId="0" fillId="12" borderId="29" xfId="0" applyFont="1" applyFill="1" applyBorder="1" applyAlignment="1">
      <alignment vertical="center" wrapText="1"/>
    </xf>
    <xf numFmtId="0" fontId="0" fillId="12" borderId="30" xfId="0" applyFont="1" applyFill="1" applyBorder="1" applyAlignment="1">
      <alignment vertical="center" wrapText="1"/>
    </xf>
    <xf numFmtId="0" fontId="0" fillId="5" borderId="0" xfId="0" applyFont="1" applyFill="1" applyBorder="1" applyAlignment="1">
      <alignment vertical="center" wrapText="1"/>
    </xf>
    <xf numFmtId="164" fontId="0" fillId="5" borderId="0" xfId="0" applyNumberFormat="1" applyFont="1" applyFill="1" applyBorder="1" applyAlignment="1">
      <alignment vertical="center"/>
    </xf>
    <xf numFmtId="0" fontId="4" fillId="5" borderId="4" xfId="0" applyFont="1" applyFill="1" applyBorder="1" applyAlignment="1">
      <alignment horizontal="left"/>
    </xf>
    <xf numFmtId="0" fontId="4" fillId="5" borderId="0" xfId="0" applyFont="1" applyFill="1" applyBorder="1" applyAlignment="1">
      <alignment vertical="center" wrapText="1"/>
    </xf>
    <xf numFmtId="0" fontId="4" fillId="5" borderId="42" xfId="0" applyFont="1" applyFill="1" applyBorder="1" applyAlignment="1">
      <alignment vertical="center"/>
    </xf>
    <xf numFmtId="0" fontId="0" fillId="5" borderId="5" xfId="0" applyFont="1" applyFill="1" applyBorder="1" applyAlignment="1">
      <alignment vertical="center" wrapText="1"/>
    </xf>
    <xf numFmtId="0" fontId="4" fillId="5" borderId="4" xfId="0" applyFont="1" applyFill="1" applyBorder="1" applyAlignment="1">
      <alignment horizontal="left" vertical="center"/>
    </xf>
    <xf numFmtId="0" fontId="0" fillId="5" borderId="4" xfId="0" applyFont="1" applyFill="1" applyBorder="1" applyAlignment="1">
      <alignment vertical="center" wrapText="1"/>
    </xf>
    <xf numFmtId="164" fontId="0" fillId="5" borderId="53" xfId="0" applyNumberFormat="1" applyFont="1" applyFill="1" applyBorder="1" applyAlignment="1">
      <alignment vertical="center"/>
    </xf>
    <xf numFmtId="164" fontId="0" fillId="12" borderId="47" xfId="0" applyNumberFormat="1" applyFont="1" applyFill="1" applyBorder="1" applyAlignment="1">
      <alignment vertical="center"/>
    </xf>
    <xf numFmtId="164" fontId="0" fillId="12" borderId="47" xfId="0" applyNumberFormat="1" applyFont="1" applyFill="1" applyBorder="1" applyAlignment="1">
      <alignment vertical="center" wrapText="1"/>
    </xf>
    <xf numFmtId="0" fontId="0" fillId="5" borderId="53" xfId="0" applyFont="1" applyFill="1" applyBorder="1" applyAlignment="1">
      <alignment vertical="center" wrapText="1"/>
    </xf>
    <xf numFmtId="0" fontId="4" fillId="5" borderId="53" xfId="0" applyFont="1" applyFill="1" applyBorder="1" applyAlignment="1">
      <alignment horizontal="left" vertical="center"/>
    </xf>
    <xf numFmtId="0" fontId="0" fillId="12" borderId="47" xfId="1" applyFont="1" applyFill="1" applyBorder="1" applyAlignment="1">
      <alignment horizontal="left" vertical="center" wrapText="1"/>
    </xf>
    <xf numFmtId="0" fontId="47" fillId="0" borderId="2" xfId="0" applyFont="1" applyBorder="1" applyAlignment="1" applyProtection="1">
      <alignment vertical="center"/>
      <protection locked="0"/>
    </xf>
    <xf numFmtId="0" fontId="46" fillId="0" borderId="2" xfId="0" applyFont="1" applyBorder="1" applyAlignment="1" applyProtection="1">
      <alignment vertical="center"/>
      <protection locked="0"/>
    </xf>
    <xf numFmtId="0" fontId="46" fillId="0" borderId="3" xfId="0" applyFont="1" applyBorder="1" applyAlignment="1" applyProtection="1">
      <alignment vertical="center"/>
      <protection locked="0"/>
    </xf>
    <xf numFmtId="0" fontId="32" fillId="0" borderId="42" xfId="0" applyFont="1" applyBorder="1" applyAlignment="1">
      <alignment vertical="center" wrapText="1"/>
    </xf>
    <xf numFmtId="0" fontId="14" fillId="0" borderId="2" xfId="0" applyFont="1" applyBorder="1" applyAlignment="1" applyProtection="1">
      <alignment horizontal="center" vertical="center" wrapText="1"/>
      <protection locked="0"/>
    </xf>
    <xf numFmtId="0" fontId="13" fillId="0" borderId="28" xfId="0" applyFont="1" applyBorder="1" applyAlignment="1">
      <alignment vertical="center"/>
    </xf>
    <xf numFmtId="0" fontId="14" fillId="0" borderId="30" xfId="0" applyFont="1" applyBorder="1" applyAlignment="1" applyProtection="1">
      <alignment horizontal="left" vertical="center"/>
      <protection locked="0"/>
    </xf>
    <xf numFmtId="0" fontId="43" fillId="5" borderId="2" xfId="0" applyFont="1" applyFill="1" applyBorder="1" applyAlignment="1">
      <alignment vertical="center"/>
    </xf>
    <xf numFmtId="0" fontId="28" fillId="12" borderId="28" xfId="0" applyFont="1" applyFill="1" applyBorder="1" applyAlignment="1">
      <alignment vertical="center"/>
    </xf>
    <xf numFmtId="0" fontId="43" fillId="0" borderId="28" xfId="0" applyFont="1" applyBorder="1" applyAlignment="1" applyProtection="1">
      <alignment horizontal="left" vertical="center"/>
      <protection locked="0"/>
    </xf>
    <xf numFmtId="0" fontId="0" fillId="0" borderId="14" xfId="0" applyFont="1" applyBorder="1" applyAlignment="1">
      <alignment horizontal="left"/>
    </xf>
    <xf numFmtId="0" fontId="0" fillId="0" borderId="15" xfId="0" applyBorder="1" applyAlignment="1">
      <alignment horizontal="left"/>
    </xf>
    <xf numFmtId="0" fontId="0" fillId="0" borderId="15" xfId="0" applyBorder="1" applyAlignment="1">
      <alignment horizontal="center"/>
    </xf>
    <xf numFmtId="0" fontId="0" fillId="0" borderId="17" xfId="0" applyFont="1" applyBorder="1" applyAlignment="1">
      <alignment horizontal="left"/>
    </xf>
    <xf numFmtId="0" fontId="0" fillId="0" borderId="19" xfId="0" applyBorder="1" applyAlignment="1">
      <alignment horizontal="center"/>
    </xf>
    <xf numFmtId="0" fontId="4" fillId="0" borderId="8" xfId="0" applyFont="1" applyBorder="1" applyAlignment="1">
      <alignment horizontal="center"/>
    </xf>
    <xf numFmtId="0" fontId="0" fillId="0" borderId="20" xfId="0" applyFont="1" applyBorder="1" applyAlignment="1">
      <alignment horizontal="left"/>
    </xf>
    <xf numFmtId="0" fontId="0" fillId="0" borderId="10" xfId="0" applyBorder="1" applyAlignment="1">
      <alignment horizontal="left"/>
    </xf>
    <xf numFmtId="0" fontId="0" fillId="0" borderId="26" xfId="0" applyBorder="1" applyAlignment="1">
      <alignment horizontal="center"/>
    </xf>
    <xf numFmtId="0" fontId="0" fillId="0" borderId="27" xfId="0" applyBorder="1" applyAlignment="1">
      <alignment horizontal="center"/>
    </xf>
    <xf numFmtId="0" fontId="0" fillId="0" borderId="22" xfId="0" applyBorder="1" applyAlignment="1">
      <alignment horizontal="center"/>
    </xf>
    <xf numFmtId="0" fontId="0" fillId="0" borderId="18" xfId="0" applyBorder="1" applyAlignment="1">
      <alignment horizontal="center"/>
    </xf>
    <xf numFmtId="0" fontId="0" fillId="0" borderId="25" xfId="0" applyBorder="1" applyAlignment="1">
      <alignment horizontal="center"/>
    </xf>
    <xf numFmtId="0" fontId="0" fillId="2" borderId="16" xfId="0" applyFill="1" applyBorder="1" applyAlignment="1">
      <alignment horizontal="center"/>
    </xf>
    <xf numFmtId="0" fontId="0" fillId="2" borderId="19" xfId="0" applyFill="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1" fillId="0" borderId="0" xfId="0" applyFont="1" applyBorder="1" applyAlignment="1">
      <alignment horizontal="center"/>
    </xf>
    <xf numFmtId="0" fontId="3" fillId="0" borderId="6" xfId="0" applyFont="1" applyBorder="1" applyAlignment="1">
      <alignment horizontal="center"/>
    </xf>
    <xf numFmtId="0" fontId="4" fillId="0" borderId="0" xfId="0" applyFont="1" applyBorder="1" applyAlignment="1">
      <alignment horizontal="center"/>
    </xf>
    <xf numFmtId="0" fontId="0" fillId="0" borderId="7" xfId="0" applyFont="1" applyBorder="1" applyAlignment="1">
      <alignment horizontal="center"/>
    </xf>
    <xf numFmtId="0" fontId="4" fillId="2" borderId="8" xfId="0" applyFont="1" applyFill="1" applyBorder="1" applyAlignment="1">
      <alignment horizontal="left"/>
    </xf>
    <xf numFmtId="0" fontId="4" fillId="3" borderId="8" xfId="0" applyFont="1" applyFill="1" applyBorder="1" applyAlignment="1">
      <alignment horizontal="left"/>
    </xf>
    <xf numFmtId="0" fontId="4" fillId="5" borderId="8" xfId="0" applyFont="1" applyFill="1" applyBorder="1" applyAlignment="1">
      <alignment horizontal="left"/>
    </xf>
    <xf numFmtId="0" fontId="0" fillId="0" borderId="49" xfId="0" applyFont="1" applyBorder="1" applyAlignment="1">
      <alignment horizontal="left" vertical="center" wrapText="1"/>
    </xf>
    <xf numFmtId="0" fontId="0" fillId="0" borderId="40" xfId="0" applyFont="1" applyBorder="1" applyAlignment="1">
      <alignment horizontal="left" vertical="center" wrapText="1"/>
    </xf>
    <xf numFmtId="0" fontId="0" fillId="9" borderId="16" xfId="0" applyFont="1" applyFill="1" applyBorder="1" applyAlignment="1">
      <alignment horizontal="left" vertical="center"/>
    </xf>
    <xf numFmtId="0" fontId="0" fillId="0" borderId="16" xfId="0" applyFont="1" applyBorder="1" applyAlignment="1">
      <alignment horizontal="justify" vertical="top" wrapText="1"/>
    </xf>
    <xf numFmtId="0" fontId="29" fillId="0" borderId="0" xfId="0" applyFont="1" applyBorder="1" applyAlignment="1">
      <alignment horizontal="center" vertical="top" wrapText="1"/>
    </xf>
    <xf numFmtId="0" fontId="0" fillId="3" borderId="16" xfId="0" applyFont="1" applyFill="1" applyBorder="1" applyAlignment="1">
      <alignment vertical="center"/>
    </xf>
    <xf numFmtId="0" fontId="21" fillId="0" borderId="36" xfId="0" applyFont="1" applyBorder="1" applyAlignment="1">
      <alignment vertical="top" wrapText="1"/>
    </xf>
    <xf numFmtId="0" fontId="22" fillId="3" borderId="35" xfId="0" applyFont="1" applyFill="1" applyBorder="1" applyAlignment="1">
      <alignment horizontal="left" vertical="top" wrapText="1"/>
    </xf>
    <xf numFmtId="0" fontId="4" fillId="0" borderId="39" xfId="0" applyFont="1" applyBorder="1" applyAlignment="1">
      <alignment horizontal="center"/>
    </xf>
    <xf numFmtId="0" fontId="4" fillId="0" borderId="39" xfId="0" applyFont="1" applyBorder="1" applyAlignment="1">
      <alignment horizontal="center" vertical="center"/>
    </xf>
    <xf numFmtId="0" fontId="0" fillId="3" borderId="22" xfId="0" applyFont="1" applyFill="1" applyBorder="1" applyAlignment="1">
      <alignment vertical="center"/>
    </xf>
    <xf numFmtId="0" fontId="21" fillId="0" borderId="47" xfId="0" applyFont="1" applyBorder="1" applyAlignment="1">
      <alignment vertical="top" wrapText="1"/>
    </xf>
    <xf numFmtId="0" fontId="0" fillId="0" borderId="40" xfId="0" applyFont="1" applyBorder="1" applyAlignment="1">
      <alignment horizontal="left" vertical="top" wrapText="1"/>
    </xf>
    <xf numFmtId="0" fontId="0" fillId="0" borderId="8" xfId="0" applyFont="1" applyBorder="1" applyAlignment="1">
      <alignment horizontal="left" vertical="center" wrapText="1"/>
    </xf>
    <xf numFmtId="0" fontId="4" fillId="7" borderId="8" xfId="0" applyFont="1" applyFill="1" applyBorder="1" applyAlignment="1">
      <alignment horizontal="center" vertical="top" wrapText="1"/>
    </xf>
    <xf numFmtId="0" fontId="6" fillId="10" borderId="8" xfId="0" applyFont="1" applyFill="1" applyBorder="1" applyAlignment="1">
      <alignment horizontal="center" vertical="top" wrapText="1"/>
    </xf>
    <xf numFmtId="0" fontId="12" fillId="7" borderId="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12" borderId="16" xfId="0" applyFill="1" applyBorder="1" applyAlignment="1">
      <alignment horizontal="center" vertical="center"/>
    </xf>
    <xf numFmtId="0" fontId="8" fillId="0" borderId="16" xfId="0" applyFont="1" applyBorder="1" applyAlignment="1">
      <alignment horizontal="left" vertical="top" wrapText="1"/>
    </xf>
    <xf numFmtId="0" fontId="4" fillId="7" borderId="7" xfId="0" applyFont="1" applyFill="1" applyBorder="1" applyAlignment="1">
      <alignment horizontal="center" vertical="top" wrapText="1"/>
    </xf>
    <xf numFmtId="0" fontId="4" fillId="4" borderId="16" xfId="0" applyFont="1" applyFill="1" applyBorder="1" applyAlignment="1">
      <alignment vertical="center"/>
    </xf>
    <xf numFmtId="0" fontId="13" fillId="0" borderId="39" xfId="0" applyFont="1" applyBorder="1" applyAlignment="1">
      <alignment horizontal="center"/>
    </xf>
    <xf numFmtId="0" fontId="11" fillId="0" borderId="15" xfId="0" applyFont="1" applyBorder="1" applyAlignment="1">
      <alignment horizontal="left"/>
    </xf>
    <xf numFmtId="0" fontId="13" fillId="0" borderId="39" xfId="0" applyFont="1" applyBorder="1" applyAlignment="1">
      <alignment horizontal="center" vertical="top" wrapText="1"/>
    </xf>
    <xf numFmtId="0" fontId="8" fillId="0" borderId="16" xfId="0" applyFont="1" applyBorder="1" applyAlignment="1">
      <alignment horizontal="left" vertical="center" wrapText="1"/>
    </xf>
    <xf numFmtId="0" fontId="14" fillId="0" borderId="40" xfId="0" applyFont="1" applyBorder="1" applyAlignment="1">
      <alignment horizontal="left" vertical="top" wrapText="1"/>
    </xf>
    <xf numFmtId="0" fontId="21" fillId="0" borderId="16" xfId="0" applyFont="1" applyBorder="1" applyAlignment="1">
      <alignment horizontal="left" vertical="top" wrapText="1"/>
    </xf>
    <xf numFmtId="0" fontId="10" fillId="0" borderId="8" xfId="0" applyFont="1" applyBorder="1" applyAlignment="1">
      <alignment horizontal="center"/>
    </xf>
    <xf numFmtId="0" fontId="0" fillId="0" borderId="33" xfId="0" applyFont="1" applyBorder="1" applyAlignment="1">
      <alignment horizontal="center"/>
    </xf>
    <xf numFmtId="0" fontId="11" fillId="0" borderId="10" xfId="0" applyFont="1" applyBorder="1" applyAlignment="1">
      <alignment horizontal="left"/>
    </xf>
    <xf numFmtId="0" fontId="12" fillId="7" borderId="8" xfId="0" applyFont="1" applyFill="1" applyBorder="1" applyAlignment="1">
      <alignment horizontal="center" vertical="top" wrapText="1"/>
    </xf>
    <xf numFmtId="0" fontId="12" fillId="0" borderId="8" xfId="0" applyFont="1" applyBorder="1" applyAlignment="1">
      <alignment horizontal="center" vertical="top" wrapText="1"/>
    </xf>
    <xf numFmtId="0" fontId="4" fillId="16" borderId="16" xfId="1" applyFont="1" applyFill="1" applyBorder="1" applyAlignment="1">
      <alignment horizontal="left" vertical="center" wrapText="1"/>
    </xf>
    <xf numFmtId="0" fontId="4" fillId="15" borderId="16" xfId="1" applyFont="1" applyFill="1" applyBorder="1" applyAlignment="1">
      <alignment horizontal="left" vertical="center" wrapText="1"/>
    </xf>
    <xf numFmtId="0" fontId="4" fillId="12" borderId="16" xfId="1" applyFont="1" applyFill="1" applyBorder="1" applyAlignment="1">
      <alignment horizontal="left" vertical="center" wrapText="1"/>
    </xf>
    <xf numFmtId="0" fontId="4" fillId="0" borderId="16" xfId="1" applyFont="1" applyBorder="1" applyAlignment="1">
      <alignment horizontal="left" vertical="center" wrapText="1"/>
    </xf>
    <xf numFmtId="0" fontId="0" fillId="2" borderId="34" xfId="0" applyFont="1" applyFill="1" applyBorder="1" applyAlignment="1">
      <alignment horizontal="center" wrapText="1"/>
    </xf>
    <xf numFmtId="0" fontId="13" fillId="7" borderId="14" xfId="0" applyFont="1" applyFill="1" applyBorder="1" applyAlignment="1">
      <alignment horizontal="center" vertical="top" wrapText="1"/>
    </xf>
    <xf numFmtId="0" fontId="13" fillId="7" borderId="11" xfId="0" applyFont="1" applyFill="1" applyBorder="1" applyAlignment="1">
      <alignment horizontal="center" vertical="top" wrapText="1"/>
    </xf>
    <xf numFmtId="0" fontId="13" fillId="4" borderId="39" xfId="1" applyFont="1" applyFill="1" applyBorder="1" applyAlignment="1">
      <alignment horizontal="center" vertical="center" wrapText="1"/>
    </xf>
    <xf numFmtId="0" fontId="13" fillId="0" borderId="8" xfId="1" applyFont="1" applyBorder="1" applyAlignment="1">
      <alignment horizontal="center" vertical="center"/>
    </xf>
    <xf numFmtId="0" fontId="39" fillId="0" borderId="0" xfId="1" applyFont="1" applyBorder="1" applyAlignment="1">
      <alignment horizontal="center" vertical="center" wrapText="1"/>
    </xf>
    <xf numFmtId="0" fontId="13" fillId="0" borderId="39" xfId="1" applyFont="1" applyBorder="1" applyAlignment="1">
      <alignment horizontal="center" vertical="center" wrapText="1"/>
    </xf>
    <xf numFmtId="0" fontId="13" fillId="20" borderId="16" xfId="1" applyFont="1" applyFill="1" applyBorder="1" applyAlignment="1">
      <alignment horizontal="center" wrapText="1"/>
    </xf>
    <xf numFmtId="0" fontId="14" fillId="20" borderId="16" xfId="1" applyFont="1" applyFill="1" applyBorder="1" applyAlignment="1">
      <alignment horizontal="center" wrapText="1"/>
    </xf>
    <xf numFmtId="0" fontId="14" fillId="14" borderId="15" xfId="1" applyFont="1" applyFill="1" applyBorder="1" applyAlignment="1">
      <alignment horizontal="center" wrapText="1"/>
    </xf>
    <xf numFmtId="0" fontId="40" fillId="21" borderId="14" xfId="1" applyFont="1" applyFill="1" applyBorder="1" applyAlignment="1">
      <alignment horizontal="center" wrapText="1"/>
    </xf>
    <xf numFmtId="0" fontId="13" fillId="0" borderId="16"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3" fillId="0" borderId="16" xfId="0" applyFont="1" applyBorder="1" applyAlignment="1" applyProtection="1">
      <alignment horizontal="left" vertical="center"/>
      <protection locked="0"/>
    </xf>
    <xf numFmtId="0" fontId="12" fillId="0" borderId="0" xfId="0" applyFont="1" applyBorder="1" applyAlignment="1" applyProtection="1">
      <alignment horizontal="center"/>
      <protection locked="0"/>
    </xf>
    <xf numFmtId="0" fontId="13" fillId="0" borderId="16" xfId="0" applyFont="1" applyBorder="1" applyAlignment="1" applyProtection="1">
      <alignment horizontal="center"/>
      <protection locked="0"/>
    </xf>
    <xf numFmtId="0" fontId="13" fillId="0" borderId="35" xfId="0" applyFont="1" applyBorder="1" applyAlignment="1" applyProtection="1">
      <alignment horizontal="center"/>
      <protection locked="0"/>
    </xf>
    <xf numFmtId="0" fontId="13" fillId="0" borderId="34" xfId="0" applyFont="1" applyBorder="1" applyAlignment="1" applyProtection="1">
      <alignment horizontal="left" vertical="center" wrapText="1"/>
      <protection locked="0"/>
    </xf>
    <xf numFmtId="0" fontId="18" fillId="0" borderId="35" xfId="0"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3" xfId="0" applyFont="1" applyBorder="1" applyAlignment="1" applyProtection="1">
      <alignment horizontal="left" vertical="center" wrapText="1"/>
      <protection locked="0"/>
    </xf>
    <xf numFmtId="0" fontId="43" fillId="0" borderId="31" xfId="0" applyFont="1" applyBorder="1" applyAlignment="1" applyProtection="1">
      <alignment horizontal="center" vertical="center" wrapText="1"/>
      <protection locked="0"/>
    </xf>
    <xf numFmtId="0" fontId="28" fillId="0" borderId="2"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0" fontId="28" fillId="0" borderId="30" xfId="1" applyFont="1" applyBorder="1" applyAlignment="1" applyProtection="1">
      <alignment horizontal="left" vertical="center" wrapText="1"/>
      <protection locked="0"/>
    </xf>
    <xf numFmtId="0" fontId="42" fillId="12" borderId="0" xfId="1" applyFont="1" applyFill="1" applyBorder="1" applyAlignment="1">
      <alignment horizontal="left" vertical="center" wrapText="1"/>
    </xf>
    <xf numFmtId="0" fontId="42" fillId="12" borderId="48" xfId="0" applyFont="1" applyFill="1" applyBorder="1" applyAlignment="1">
      <alignment horizontal="left" vertical="center" wrapText="1"/>
    </xf>
    <xf numFmtId="0" fontId="42" fillId="12" borderId="52" xfId="0" applyFont="1" applyFill="1" applyBorder="1" applyAlignment="1">
      <alignment horizontal="left" vertical="center" wrapText="1"/>
    </xf>
    <xf numFmtId="0" fontId="28" fillId="0" borderId="54" xfId="0" applyFont="1" applyBorder="1" applyAlignment="1" applyProtection="1">
      <alignment horizontal="left" vertical="center" wrapText="1"/>
      <protection locked="0"/>
    </xf>
    <xf numFmtId="0" fontId="42" fillId="12" borderId="45" xfId="0" applyFont="1" applyFill="1" applyBorder="1" applyAlignment="1">
      <alignment horizontal="left" vertical="center" wrapText="1"/>
    </xf>
    <xf numFmtId="0" fontId="42" fillId="12" borderId="23" xfId="0" applyFont="1" applyFill="1" applyBorder="1" applyAlignment="1">
      <alignment horizontal="left" vertical="center" wrapText="1"/>
    </xf>
    <xf numFmtId="0" fontId="14" fillId="13" borderId="31" xfId="0" applyFont="1" applyFill="1" applyBorder="1" applyAlignment="1" applyProtection="1">
      <alignment horizontal="center" vertical="center"/>
      <protection locked="0"/>
    </xf>
    <xf numFmtId="0" fontId="14" fillId="12" borderId="7" xfId="0" applyFont="1" applyFill="1" applyBorder="1" applyAlignment="1">
      <alignment horizontal="left" vertical="center" wrapText="1"/>
    </xf>
    <xf numFmtId="0" fontId="13" fillId="0" borderId="16" xfId="0" applyFont="1" applyBorder="1" applyAlignment="1">
      <alignment horizontal="left" vertical="center" wrapText="1"/>
    </xf>
    <xf numFmtId="0" fontId="14" fillId="0" borderId="16" xfId="0" applyFont="1" applyBorder="1" applyAlignment="1">
      <alignment horizontal="left" vertical="center" wrapText="1"/>
    </xf>
    <xf numFmtId="0" fontId="13" fillId="0" borderId="16" xfId="0" applyFont="1" applyBorder="1" applyAlignment="1">
      <alignment horizontal="left" vertical="center"/>
    </xf>
    <xf numFmtId="0" fontId="13" fillId="0" borderId="0" xfId="0" applyFont="1" applyBorder="1" applyAlignment="1">
      <alignment horizontal="center"/>
    </xf>
    <xf numFmtId="0" fontId="13" fillId="0" borderId="16" xfId="0" applyFont="1" applyBorder="1" applyAlignment="1">
      <alignment horizontal="center"/>
    </xf>
    <xf numFmtId="0" fontId="13" fillId="0" borderId="35" xfId="0" applyFont="1" applyBorder="1" applyAlignment="1">
      <alignment horizontal="center"/>
    </xf>
    <xf numFmtId="0" fontId="13" fillId="0" borderId="34" xfId="0" applyFont="1" applyBorder="1" applyAlignment="1">
      <alignment horizontal="left" vertical="center" wrapText="1"/>
    </xf>
    <xf numFmtId="0" fontId="14" fillId="0" borderId="35" xfId="0" applyFont="1" applyBorder="1" applyAlignment="1">
      <alignment horizontal="left" vertical="center" wrapText="1"/>
    </xf>
    <xf numFmtId="0" fontId="14" fillId="0" borderId="7" xfId="0" applyFont="1" applyBorder="1" applyAlignment="1">
      <alignment horizontal="left" vertical="center" wrapText="1"/>
    </xf>
    <xf numFmtId="0" fontId="13" fillId="0" borderId="31"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30" xfId="0" applyFont="1" applyBorder="1" applyAlignment="1">
      <alignment horizontal="left" vertical="center" wrapText="1"/>
    </xf>
    <xf numFmtId="0" fontId="14" fillId="0" borderId="29" xfId="0" applyFont="1" applyBorder="1" applyAlignment="1">
      <alignment horizontal="left" vertical="center" wrapText="1"/>
    </xf>
    <xf numFmtId="0" fontId="14" fillId="0" borderId="30" xfId="1" applyFont="1" applyBorder="1" applyAlignment="1">
      <alignment horizontal="left" vertical="center" wrapText="1"/>
    </xf>
    <xf numFmtId="0" fontId="14" fillId="0" borderId="54" xfId="0" applyFont="1" applyBorder="1" applyAlignment="1">
      <alignment horizontal="left" vertical="center" wrapText="1"/>
    </xf>
    <xf numFmtId="0" fontId="14" fillId="13" borderId="31" xfId="0" applyFont="1" applyFill="1" applyBorder="1" applyAlignment="1">
      <alignment horizontal="center" vertical="center"/>
    </xf>
    <xf numFmtId="0" fontId="14" fillId="0" borderId="16" xfId="0" applyFont="1" applyBorder="1" applyAlignment="1" applyProtection="1">
      <alignment horizontal="left" vertical="center" wrapText="1"/>
      <protection locked="0"/>
    </xf>
    <xf numFmtId="0" fontId="14" fillId="0" borderId="35"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0" fontId="13" fillId="0" borderId="31" xfId="0" applyFont="1" applyBorder="1" applyAlignment="1" applyProtection="1">
      <alignment horizontal="center" vertical="center" wrapText="1"/>
      <protection locked="0"/>
    </xf>
    <xf numFmtId="0" fontId="14" fillId="0" borderId="2"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29" xfId="0" applyFont="1" applyBorder="1" applyAlignment="1" applyProtection="1">
      <alignment horizontal="left" vertical="center" wrapText="1"/>
      <protection locked="0"/>
    </xf>
    <xf numFmtId="0" fontId="14" fillId="0" borderId="30" xfId="1" applyFont="1" applyBorder="1" applyAlignment="1" applyProtection="1">
      <alignment horizontal="left" vertical="center" wrapText="1"/>
      <protection locked="0"/>
    </xf>
    <xf numFmtId="0" fontId="14" fillId="0" borderId="54" xfId="0" applyFont="1" applyBorder="1" applyAlignment="1" applyProtection="1">
      <alignment horizontal="left" vertical="center" wrapText="1"/>
      <protection locked="0"/>
    </xf>
    <xf numFmtId="0" fontId="47" fillId="0" borderId="16" xfId="0" applyFont="1" applyBorder="1" applyAlignment="1" applyProtection="1">
      <alignment horizontal="left" vertical="center" wrapText="1"/>
      <protection locked="0"/>
    </xf>
    <xf numFmtId="0" fontId="13" fillId="0" borderId="0" xfId="0" applyFont="1" applyBorder="1" applyAlignment="1" applyProtection="1">
      <alignment horizontal="center"/>
      <protection locked="0"/>
    </xf>
    <xf numFmtId="0" fontId="14" fillId="12" borderId="0" xfId="1" applyFont="1" applyFill="1" applyBorder="1" applyAlignment="1">
      <alignment horizontal="left" vertical="center" wrapText="1"/>
    </xf>
    <xf numFmtId="0" fontId="14" fillId="12" borderId="48" xfId="0" applyFont="1" applyFill="1" applyBorder="1" applyAlignment="1">
      <alignment horizontal="left" vertical="center" wrapText="1"/>
    </xf>
    <xf numFmtId="0" fontId="14" fillId="12" borderId="52" xfId="0" applyFont="1" applyFill="1" applyBorder="1" applyAlignment="1">
      <alignment horizontal="left" vertical="center" wrapText="1"/>
    </xf>
    <xf numFmtId="0" fontId="14" fillId="12" borderId="45" xfId="0" applyFont="1" applyFill="1" applyBorder="1" applyAlignment="1">
      <alignment horizontal="left" vertical="center" wrapText="1"/>
    </xf>
    <xf numFmtId="0" fontId="14" fillId="12" borderId="23" xfId="0" applyFont="1" applyFill="1" applyBorder="1" applyAlignment="1">
      <alignment horizontal="left" vertical="center" wrapText="1"/>
    </xf>
    <xf numFmtId="0" fontId="43" fillId="0" borderId="16" xfId="0" applyFont="1" applyBorder="1" applyAlignment="1" applyProtection="1">
      <alignment horizontal="left" vertical="center" wrapText="1"/>
      <protection locked="0"/>
    </xf>
    <xf numFmtId="0" fontId="32" fillId="0" borderId="16" xfId="0" applyFont="1" applyBorder="1" applyAlignment="1" applyProtection="1">
      <alignment horizontal="left" vertical="center" wrapText="1"/>
      <protection locked="0"/>
    </xf>
    <xf numFmtId="0" fontId="43" fillId="0" borderId="16" xfId="0" applyFont="1" applyBorder="1" applyAlignment="1" applyProtection="1">
      <alignment horizontal="left" vertical="center"/>
      <protection locked="0"/>
    </xf>
    <xf numFmtId="0" fontId="48" fillId="0" borderId="0" xfId="0" applyFont="1" applyBorder="1" applyAlignment="1" applyProtection="1">
      <alignment horizontal="center"/>
      <protection locked="0"/>
    </xf>
    <xf numFmtId="0" fontId="43" fillId="0" borderId="16" xfId="0" applyFont="1" applyBorder="1" applyAlignment="1" applyProtection="1">
      <alignment horizontal="center"/>
      <protection locked="0"/>
    </xf>
    <xf numFmtId="0" fontId="43" fillId="0" borderId="35" xfId="0" applyFont="1" applyBorder="1" applyAlignment="1" applyProtection="1">
      <alignment horizontal="center"/>
      <protection locked="0"/>
    </xf>
    <xf numFmtId="0" fontId="43" fillId="0" borderId="34" xfId="0" applyFont="1" applyBorder="1" applyAlignment="1" applyProtection="1">
      <alignment horizontal="left" vertical="center" wrapText="1"/>
      <protection locked="0"/>
    </xf>
    <xf numFmtId="0" fontId="32" fillId="0" borderId="35" xfId="0" applyFont="1" applyBorder="1" applyAlignment="1" applyProtection="1">
      <alignment horizontal="left" vertical="center" wrapText="1"/>
      <protection locked="0"/>
    </xf>
    <xf numFmtId="0" fontId="14" fillId="0" borderId="2"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2" fillId="0" borderId="0" xfId="0" applyFont="1" applyBorder="1" applyAlignment="1">
      <alignment horizontal="center"/>
    </xf>
    <xf numFmtId="0" fontId="42" fillId="12" borderId="55" xfId="1" applyFont="1" applyFill="1" applyBorder="1" applyAlignment="1">
      <alignment horizontal="left" vertical="center" wrapText="1"/>
    </xf>
    <xf numFmtId="0" fontId="13" fillId="0" borderId="34" xfId="0" applyFont="1" applyBorder="1" applyAlignment="1" applyProtection="1">
      <alignment horizontal="center"/>
      <protection locked="0"/>
    </xf>
    <xf numFmtId="0" fontId="47" fillId="0" borderId="16" xfId="0" applyFont="1" applyBorder="1" applyAlignment="1">
      <alignment horizontal="left" vertical="center" wrapText="1"/>
    </xf>
    <xf numFmtId="0" fontId="47" fillId="0" borderId="54" xfId="0" applyFont="1" applyBorder="1" applyAlignment="1" applyProtection="1">
      <alignment horizontal="left" vertical="center" wrapText="1"/>
      <protection locked="0"/>
    </xf>
    <xf numFmtId="0" fontId="42" fillId="12" borderId="56" xfId="1" applyFont="1" applyFill="1" applyBorder="1" applyAlignment="1">
      <alignment horizontal="left" vertical="center" wrapText="1"/>
    </xf>
    <xf numFmtId="0" fontId="49" fillId="0" borderId="16" xfId="0" applyFont="1" applyBorder="1" applyAlignment="1" applyProtection="1">
      <alignment horizontal="left" vertical="center" wrapText="1"/>
      <protection locked="0"/>
    </xf>
    <xf numFmtId="0" fontId="14" fillId="0" borderId="2" xfId="0" applyFont="1" applyBorder="1" applyAlignment="1" applyProtection="1">
      <alignment vertical="center" wrapText="1"/>
      <protection locked="0"/>
    </xf>
    <xf numFmtId="0" fontId="14" fillId="7" borderId="30" xfId="1" applyFont="1" applyFill="1" applyBorder="1" applyAlignment="1">
      <alignment horizontal="left" vertical="center" wrapText="1"/>
    </xf>
    <xf numFmtId="0" fontId="14" fillId="7" borderId="57" xfId="0" applyFont="1" applyFill="1" applyBorder="1" applyAlignment="1">
      <alignment horizontal="left" vertical="center" wrapText="1"/>
    </xf>
    <xf numFmtId="0" fontId="14" fillId="7" borderId="58" xfId="0" applyFont="1" applyFill="1" applyBorder="1" applyAlignment="1">
      <alignment horizontal="left" vertical="center" wrapText="1"/>
    </xf>
    <xf numFmtId="0" fontId="14" fillId="7" borderId="45" xfId="0" applyFont="1" applyFill="1" applyBorder="1" applyAlignment="1">
      <alignment horizontal="left" vertical="center" wrapText="1"/>
    </xf>
    <xf numFmtId="0" fontId="14" fillId="7" borderId="23" xfId="0" applyFont="1" applyFill="1" applyBorder="1" applyAlignment="1">
      <alignment horizontal="left" vertical="center" wrapText="1"/>
    </xf>
    <xf numFmtId="0" fontId="14" fillId="7" borderId="55" xfId="1" applyFont="1" applyFill="1" applyBorder="1" applyAlignment="1">
      <alignment horizontal="left" vertical="center" wrapText="1"/>
    </xf>
    <xf numFmtId="0" fontId="14" fillId="7" borderId="44" xfId="0" applyFont="1" applyFill="1" applyBorder="1" applyAlignment="1">
      <alignment horizontal="left" vertical="center" wrapText="1"/>
    </xf>
    <xf numFmtId="0" fontId="14" fillId="7" borderId="13" xfId="0" applyFont="1" applyFill="1" applyBorder="1" applyAlignment="1">
      <alignment horizontal="left" vertical="center" wrapText="1"/>
    </xf>
    <xf numFmtId="0" fontId="14" fillId="13" borderId="8" xfId="0" applyFont="1" applyFill="1" applyBorder="1" applyAlignment="1" applyProtection="1">
      <alignment horizontal="center" vertical="center"/>
      <protection locked="0"/>
    </xf>
    <xf numFmtId="0" fontId="14" fillId="7" borderId="7" xfId="0" applyFont="1" applyFill="1" applyBorder="1" applyAlignment="1">
      <alignment horizontal="left" vertical="center" wrapText="1"/>
    </xf>
    <xf numFmtId="0" fontId="14" fillId="7" borderId="5" xfId="1" applyFont="1" applyFill="1" applyBorder="1" applyAlignment="1">
      <alignment horizontal="left" vertical="center" wrapText="1"/>
    </xf>
    <xf numFmtId="0" fontId="14" fillId="7" borderId="48" xfId="0" applyFont="1" applyFill="1" applyBorder="1" applyAlignment="1">
      <alignment horizontal="left" vertical="center" wrapText="1"/>
    </xf>
    <xf numFmtId="0" fontId="14" fillId="7" borderId="52" xfId="0" applyFont="1" applyFill="1" applyBorder="1" applyAlignment="1">
      <alignment horizontal="left" vertical="center" wrapText="1"/>
    </xf>
    <xf numFmtId="0" fontId="14" fillId="0" borderId="33" xfId="0" applyFont="1" applyBorder="1" applyAlignment="1" applyProtection="1">
      <alignment horizontal="center" vertical="center" wrapText="1"/>
      <protection locked="0"/>
    </xf>
    <xf numFmtId="0" fontId="13" fillId="0" borderId="16" xfId="1" applyFont="1" applyBorder="1" applyAlignment="1" applyProtection="1">
      <alignment horizontal="left" vertical="center" wrapText="1"/>
      <protection locked="0"/>
    </xf>
    <xf numFmtId="0" fontId="14" fillId="0" borderId="16" xfId="1" applyFont="1" applyBorder="1" applyAlignment="1" applyProtection="1">
      <alignment horizontal="left" vertical="center" wrapText="1"/>
      <protection locked="0"/>
    </xf>
    <xf numFmtId="0" fontId="13" fillId="0" borderId="16" xfId="1" applyFont="1" applyBorder="1" applyAlignment="1" applyProtection="1">
      <alignment horizontal="left" vertical="center"/>
      <protection locked="0"/>
    </xf>
    <xf numFmtId="0" fontId="47" fillId="0" borderId="16" xfId="1" applyFont="1" applyBorder="1" applyAlignment="1" applyProtection="1">
      <alignment horizontal="left" vertical="center" wrapText="1"/>
      <protection locked="0"/>
    </xf>
    <xf numFmtId="0" fontId="13" fillId="0" borderId="0" xfId="1" applyFont="1" applyBorder="1" applyAlignment="1" applyProtection="1">
      <alignment horizontal="center"/>
      <protection locked="0"/>
    </xf>
    <xf numFmtId="0" fontId="13" fillId="0" borderId="16" xfId="1" applyFont="1" applyBorder="1" applyAlignment="1" applyProtection="1">
      <alignment horizontal="center"/>
      <protection locked="0"/>
    </xf>
    <xf numFmtId="0" fontId="13" fillId="0" borderId="35" xfId="1" applyFont="1" applyBorder="1" applyAlignment="1" applyProtection="1">
      <alignment horizontal="center"/>
      <protection locked="0"/>
    </xf>
    <xf numFmtId="0" fontId="13" fillId="0" borderId="34" xfId="1" applyFont="1" applyBorder="1" applyAlignment="1" applyProtection="1">
      <alignment horizontal="left" vertical="center" wrapText="1"/>
      <protection locked="0"/>
    </xf>
    <xf numFmtId="0" fontId="14" fillId="0" borderId="35" xfId="1" applyFont="1" applyBorder="1" applyAlignment="1" applyProtection="1">
      <alignment horizontal="left" vertical="center" wrapText="1"/>
      <protection locked="0"/>
    </xf>
    <xf numFmtId="0" fontId="14" fillId="0" borderId="2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3" fillId="0" borderId="34" xfId="1" applyFont="1" applyBorder="1" applyAlignment="1" applyProtection="1">
      <alignment horizontal="center" vertical="center" wrapText="1"/>
      <protection locked="0"/>
    </xf>
    <xf numFmtId="0" fontId="14" fillId="0" borderId="47" xfId="1" applyFont="1" applyBorder="1" applyAlignment="1" applyProtection="1">
      <alignment horizontal="left" vertical="center" wrapText="1"/>
      <protection locked="0"/>
    </xf>
    <xf numFmtId="0" fontId="14" fillId="0" borderId="45" xfId="0" applyFont="1" applyBorder="1" applyProtection="1">
      <protection locked="0"/>
    </xf>
    <xf numFmtId="0" fontId="41" fillId="0" borderId="16" xfId="0" applyFont="1" applyBorder="1" applyAlignment="1">
      <alignment horizontal="center"/>
    </xf>
    <xf numFmtId="0" fontId="41" fillId="0" borderId="35" xfId="0" applyFont="1" applyBorder="1" applyAlignment="1">
      <alignment horizontal="center"/>
    </xf>
    <xf numFmtId="0" fontId="14" fillId="0" borderId="30" xfId="0" applyFont="1" applyBorder="1" applyAlignment="1" applyProtection="1">
      <alignment horizontal="left" vertical="center" wrapText="1"/>
      <protection locked="0"/>
    </xf>
    <xf numFmtId="0" fontId="18" fillId="0" borderId="16" xfId="0" applyFont="1" applyBorder="1" applyAlignment="1">
      <alignment horizontal="left" vertical="center" wrapText="1"/>
    </xf>
    <xf numFmtId="0" fontId="48" fillId="0" borderId="0" xfId="0" applyFont="1" applyBorder="1" applyAlignment="1">
      <alignment horizontal="center"/>
    </xf>
    <xf numFmtId="0" fontId="18" fillId="0" borderId="35"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8" fillId="0" borderId="30" xfId="1" applyFont="1" applyBorder="1" applyAlignment="1">
      <alignment horizontal="left" vertical="center" wrapText="1"/>
    </xf>
    <xf numFmtId="0" fontId="34" fillId="12" borderId="0" xfId="1" applyFont="1" applyFill="1" applyBorder="1" applyAlignment="1">
      <alignment horizontal="left" vertical="center" wrapText="1"/>
    </xf>
    <xf numFmtId="0" fontId="47" fillId="0" borderId="54" xfId="0" applyFont="1" applyBorder="1" applyAlignment="1">
      <alignment horizontal="left" vertical="center" wrapText="1"/>
    </xf>
    <xf numFmtId="0" fontId="14" fillId="12" borderId="13" xfId="0" applyFont="1" applyFill="1" applyBorder="1" applyAlignment="1">
      <alignment horizontal="left" vertical="center" wrapText="1"/>
    </xf>
    <xf numFmtId="0" fontId="14" fillId="0" borderId="32" xfId="0" applyFont="1" applyBorder="1" applyAlignment="1" applyProtection="1">
      <alignment horizontal="center" vertical="center" wrapText="1"/>
      <protection locked="0"/>
    </xf>
    <xf numFmtId="0" fontId="32" fillId="0" borderId="0" xfId="0" applyFont="1" applyBorder="1" applyAlignment="1" applyProtection="1">
      <alignment horizontal="left" vertical="center" wrapText="1"/>
      <protection locked="0"/>
    </xf>
    <xf numFmtId="0" fontId="43" fillId="0" borderId="0" xfId="0" applyFont="1" applyBorder="1" applyAlignment="1" applyProtection="1">
      <alignment horizontal="center"/>
      <protection locked="0"/>
    </xf>
    <xf numFmtId="0" fontId="18" fillId="12" borderId="0" xfId="1" applyFont="1" applyFill="1" applyBorder="1" applyAlignment="1">
      <alignment horizontal="left" vertical="center" wrapText="1"/>
    </xf>
    <xf numFmtId="0" fontId="18" fillId="12" borderId="48" xfId="0" applyFont="1" applyFill="1" applyBorder="1" applyAlignment="1">
      <alignment horizontal="left" vertical="center" wrapText="1"/>
    </xf>
    <xf numFmtId="0" fontId="18" fillId="12" borderId="52" xfId="0" applyFont="1" applyFill="1" applyBorder="1" applyAlignment="1">
      <alignment horizontal="left" vertical="center" wrapText="1"/>
    </xf>
    <xf numFmtId="0" fontId="18" fillId="12" borderId="45" xfId="0" applyFont="1" applyFill="1" applyBorder="1" applyAlignment="1">
      <alignment horizontal="left" vertical="center" wrapText="1"/>
    </xf>
    <xf numFmtId="0" fontId="18" fillId="12" borderId="23" xfId="0" applyFont="1" applyFill="1" applyBorder="1" applyAlignment="1">
      <alignment horizontal="left" vertical="center" wrapText="1"/>
    </xf>
    <xf numFmtId="0" fontId="18" fillId="13" borderId="31" xfId="0" applyFont="1" applyFill="1" applyBorder="1" applyAlignment="1" applyProtection="1">
      <alignment horizontal="center" vertical="center"/>
      <protection locked="0"/>
    </xf>
    <xf numFmtId="0" fontId="18" fillId="12" borderId="7" xfId="0" applyFont="1" applyFill="1" applyBorder="1" applyAlignment="1">
      <alignment horizontal="left" vertical="center" wrapText="1"/>
    </xf>
    <xf numFmtId="0" fontId="0" fillId="0" borderId="16" xfId="0" applyFont="1" applyBorder="1" applyAlignment="1" applyProtection="1">
      <alignment horizontal="left" vertical="center" wrapText="1"/>
      <protection locked="0"/>
    </xf>
    <xf numFmtId="0" fontId="4" fillId="0" borderId="16" xfId="0" applyFont="1" applyBorder="1" applyAlignment="1" applyProtection="1">
      <alignment horizontal="center"/>
      <protection locked="0"/>
    </xf>
    <xf numFmtId="0" fontId="0" fillId="12" borderId="0" xfId="1" applyFont="1" applyFill="1" applyBorder="1" applyAlignment="1">
      <alignment horizontal="left" vertical="center" wrapText="1"/>
    </xf>
    <xf numFmtId="0" fontId="0" fillId="12" borderId="48" xfId="0" applyFont="1" applyFill="1" applyBorder="1" applyAlignment="1">
      <alignment horizontal="left" vertical="center" wrapText="1"/>
    </xf>
    <xf numFmtId="0" fontId="0" fillId="12" borderId="52" xfId="0" applyFont="1" applyFill="1" applyBorder="1" applyAlignment="1">
      <alignment horizontal="left" vertical="center" wrapText="1"/>
    </xf>
    <xf numFmtId="0" fontId="0" fillId="12" borderId="45" xfId="0" applyFont="1" applyFill="1" applyBorder="1" applyAlignment="1">
      <alignment horizontal="left" vertical="center" wrapText="1"/>
    </xf>
    <xf numFmtId="0" fontId="0" fillId="12" borderId="23" xfId="0" applyFont="1" applyFill="1" applyBorder="1" applyAlignment="1">
      <alignment horizontal="left" vertical="center" wrapText="1"/>
    </xf>
    <xf numFmtId="0" fontId="0" fillId="13" borderId="31" xfId="0" applyFont="1" applyFill="1" applyBorder="1" applyAlignment="1" applyProtection="1">
      <alignment horizontal="center" vertical="center"/>
      <protection locked="0"/>
    </xf>
    <xf numFmtId="0" fontId="0" fillId="12" borderId="7" xfId="0" applyFont="1" applyFill="1" applyBorder="1" applyAlignment="1">
      <alignment horizontal="left" vertical="center" wrapText="1"/>
    </xf>
    <xf numFmtId="0" fontId="34" fillId="12" borderId="48" xfId="0" applyFont="1" applyFill="1" applyBorder="1" applyAlignment="1">
      <alignment horizontal="left" vertical="center" wrapText="1"/>
    </xf>
    <xf numFmtId="0" fontId="34" fillId="12" borderId="52" xfId="0" applyFont="1" applyFill="1" applyBorder="1" applyAlignment="1">
      <alignment horizontal="left" vertical="center" wrapText="1"/>
    </xf>
    <xf numFmtId="0" fontId="14" fillId="0" borderId="34" xfId="0" applyFont="1" applyBorder="1" applyAlignment="1">
      <alignment horizontal="left" vertical="center" wrapText="1"/>
    </xf>
    <xf numFmtId="0" fontId="47" fillId="0" borderId="7" xfId="0" applyFont="1" applyBorder="1" applyAlignment="1" applyProtection="1">
      <alignment horizontal="left" vertical="center" wrapText="1"/>
      <protection locked="0"/>
    </xf>
    <xf numFmtId="0" fontId="47" fillId="0" borderId="46" xfId="1" applyFont="1" applyBorder="1" applyAlignment="1" applyProtection="1">
      <alignment horizontal="center" wrapText="1"/>
      <protection locked="0"/>
    </xf>
    <xf numFmtId="0" fontId="47" fillId="0" borderId="2" xfId="0" applyFont="1" applyBorder="1" applyAlignment="1" applyProtection="1">
      <alignment horizontal="left" vertical="center" wrapText="1"/>
      <protection locked="0"/>
    </xf>
    <xf numFmtId="0" fontId="14" fillId="10" borderId="16" xfId="0" applyFont="1" applyFill="1" applyBorder="1" applyAlignment="1" applyProtection="1">
      <alignment horizontal="left" vertical="center" wrapText="1"/>
      <protection locked="0"/>
    </xf>
    <xf numFmtId="0" fontId="28" fillId="13" borderId="31" xfId="0" applyFont="1" applyFill="1" applyBorder="1" applyAlignment="1" applyProtection="1">
      <alignment horizontal="center" vertical="center"/>
      <protection locked="0"/>
    </xf>
    <xf numFmtId="0" fontId="28" fillId="12" borderId="7" xfId="0" applyFont="1" applyFill="1" applyBorder="1" applyAlignment="1">
      <alignment horizontal="left" vertical="center" wrapText="1"/>
    </xf>
    <xf numFmtId="0" fontId="14" fillId="0" borderId="34" xfId="0" applyFont="1" applyBorder="1" applyAlignment="1" applyProtection="1">
      <alignment horizontal="left" vertical="center" wrapText="1"/>
      <protection locked="0"/>
    </xf>
    <xf numFmtId="0" fontId="14" fillId="0" borderId="16" xfId="0" applyFont="1" applyBorder="1" applyAlignment="1" applyProtection="1">
      <alignment horizontal="center" vertical="center" wrapText="1"/>
      <protection locked="0"/>
    </xf>
    <xf numFmtId="0" fontId="13" fillId="0" borderId="34" xfId="0" applyFont="1" applyBorder="1" applyAlignment="1" applyProtection="1">
      <alignment horizontal="left" vertical="center"/>
      <protection locked="0"/>
    </xf>
    <xf numFmtId="0" fontId="13" fillId="0" borderId="12" xfId="0" applyFont="1" applyBorder="1" applyAlignment="1" applyProtection="1">
      <alignment horizontal="center"/>
      <protection locked="0"/>
    </xf>
  </cellXfs>
  <cellStyles count="2">
    <cellStyle name="Normal" xfId="0" builtinId="0"/>
    <cellStyle name="Texte explicatif" xfId="1"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0A"/>
      <rgbColor rgb="FF808000"/>
      <rgbColor rgb="FF800080"/>
      <rgbColor rgb="FF008080"/>
      <rgbColor rgb="FFB6DDE8"/>
      <rgbColor rgb="FF808080"/>
      <rgbColor rgb="FF8EB4E3"/>
      <rgbColor rgb="FF7030A0"/>
      <rgbColor rgb="FFFFFFCC"/>
      <rgbColor rgb="FFDAEEF3"/>
      <rgbColor rgb="FF660066"/>
      <rgbColor rgb="FFFDEADA"/>
      <rgbColor rgb="FF0066CC"/>
      <rgbColor rgb="FFC6D9F1"/>
      <rgbColor rgb="FF000080"/>
      <rgbColor rgb="FFFF00FF"/>
      <rgbColor rgb="FFD7E4BD"/>
      <rgbColor rgb="FF00FFFF"/>
      <rgbColor rgb="FF800080"/>
      <rgbColor rgb="FF800000"/>
      <rgbColor rgb="FF008080"/>
      <rgbColor rgb="FF0000FF"/>
      <rgbColor rgb="FF00CCFF"/>
      <rgbColor rgb="FFDBEEF4"/>
      <rgbColor rgb="FFEBF1DE"/>
      <rgbColor rgb="FFFFF2CC"/>
      <rgbColor rgb="FF92CDDC"/>
      <rgbColor rgb="FFFCD5B5"/>
      <rgbColor rgb="FFB7DEE8"/>
      <rgbColor rgb="FFFAC090"/>
      <rgbColor rgb="FF3366FF"/>
      <rgbColor rgb="FF33CCCC"/>
      <rgbColor rgb="FF92D050"/>
      <rgbColor rgb="FFFFC000"/>
      <rgbColor rgb="FFF2F2F2"/>
      <rgbColor rgb="FFFF6600"/>
      <rgbColor rgb="FF666699"/>
      <rgbColor rgb="FFDEEBF7"/>
      <rgbColor rgb="FF003366"/>
      <rgbColor rgb="FF31849B"/>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I63"/>
  <sheetViews>
    <sheetView zoomScaleNormal="100" workbookViewId="0">
      <selection activeCell="G6" sqref="G6"/>
    </sheetView>
  </sheetViews>
  <sheetFormatPr baseColWidth="10" defaultColWidth="9.140625" defaultRowHeight="15" x14ac:dyDescent="0.25"/>
  <cols>
    <col min="1" max="1" width="10.5703125"/>
    <col min="2" max="2" width="13"/>
    <col min="3" max="3" width="13.7109375"/>
    <col min="4" max="4" width="13.42578125"/>
    <col min="5" max="1025" width="10.5703125"/>
  </cols>
  <sheetData>
    <row r="1" spans="1:9" x14ac:dyDescent="0.25">
      <c r="A1" s="1"/>
      <c r="B1" s="2"/>
      <c r="C1" s="2"/>
      <c r="D1" s="2"/>
      <c r="E1" s="2"/>
      <c r="F1" s="2"/>
      <c r="G1" s="2"/>
      <c r="H1" s="2"/>
      <c r="I1" s="3"/>
    </row>
    <row r="2" spans="1:9" x14ac:dyDescent="0.25">
      <c r="A2" s="4"/>
      <c r="B2" s="1"/>
      <c r="C2" s="2"/>
      <c r="D2" s="2"/>
      <c r="E2" s="2"/>
      <c r="F2" s="2"/>
      <c r="G2" s="2"/>
      <c r="H2" s="3"/>
      <c r="I2" s="5"/>
    </row>
    <row r="3" spans="1:9" ht="18.75" x14ac:dyDescent="0.3">
      <c r="A3" s="4"/>
      <c r="B3" s="4"/>
      <c r="C3" s="686" t="s">
        <v>0</v>
      </c>
      <c r="D3" s="686"/>
      <c r="E3" s="686"/>
      <c r="F3" s="686"/>
      <c r="G3" s="686"/>
      <c r="H3" s="5"/>
      <c r="I3" s="5"/>
    </row>
    <row r="4" spans="1:9" x14ac:dyDescent="0.25">
      <c r="A4" s="4"/>
      <c r="B4" s="4"/>
      <c r="C4" s="6"/>
      <c r="D4" s="6"/>
      <c r="E4" s="6"/>
      <c r="F4" s="6"/>
      <c r="G4" s="6"/>
      <c r="H4" s="5"/>
      <c r="I4" s="5"/>
    </row>
    <row r="5" spans="1:9" ht="21" x14ac:dyDescent="0.35">
      <c r="A5" s="4"/>
      <c r="B5" s="7"/>
      <c r="C5" s="8"/>
      <c r="D5" s="8"/>
      <c r="E5" s="9" t="s">
        <v>1</v>
      </c>
      <c r="F5" s="8"/>
      <c r="G5" s="8"/>
      <c r="H5" s="10"/>
      <c r="I5" s="5"/>
    </row>
    <row r="6" spans="1:9" x14ac:dyDescent="0.25">
      <c r="A6" s="4"/>
      <c r="B6" s="4"/>
      <c r="C6" s="6"/>
      <c r="D6" s="6"/>
      <c r="E6" s="6"/>
      <c r="F6" s="6"/>
      <c r="G6" s="6"/>
      <c r="H6" s="5"/>
      <c r="I6" s="5"/>
    </row>
    <row r="7" spans="1:9" ht="21" x14ac:dyDescent="0.35">
      <c r="A7" s="4"/>
      <c r="B7" s="687" t="s">
        <v>2</v>
      </c>
      <c r="C7" s="687"/>
      <c r="D7" s="687"/>
      <c r="E7" s="687"/>
      <c r="F7" s="687"/>
      <c r="G7" s="687"/>
      <c r="H7" s="687"/>
      <c r="I7" s="5"/>
    </row>
    <row r="8" spans="1:9" x14ac:dyDescent="0.25">
      <c r="A8" s="4"/>
      <c r="B8" s="4"/>
      <c r="C8" s="6"/>
      <c r="D8" s="6"/>
      <c r="E8" s="6"/>
      <c r="F8" s="6"/>
      <c r="G8" s="6"/>
      <c r="H8" s="5"/>
      <c r="I8" s="5"/>
    </row>
    <row r="9" spans="1:9" x14ac:dyDescent="0.25">
      <c r="A9" s="4"/>
      <c r="B9" s="4"/>
      <c r="C9" s="6"/>
      <c r="D9" s="688" t="s">
        <v>3</v>
      </c>
      <c r="E9" s="688"/>
      <c r="F9" s="688"/>
      <c r="G9" s="6"/>
      <c r="H9" s="5"/>
      <c r="I9" s="5"/>
    </row>
    <row r="10" spans="1:9" x14ac:dyDescent="0.25">
      <c r="A10" s="4"/>
      <c r="B10" s="689" t="s">
        <v>4</v>
      </c>
      <c r="C10" s="689"/>
      <c r="D10" s="689"/>
      <c r="E10" s="689"/>
      <c r="F10" s="689"/>
      <c r="G10" s="689"/>
      <c r="H10" s="689"/>
      <c r="I10" s="5"/>
    </row>
    <row r="11" spans="1:9" x14ac:dyDescent="0.25">
      <c r="A11" s="4"/>
      <c r="B11" s="6"/>
      <c r="C11" s="6"/>
      <c r="D11" s="6"/>
      <c r="E11" s="6"/>
      <c r="F11" s="6"/>
      <c r="G11" s="6"/>
      <c r="H11" s="6"/>
      <c r="I11" s="5"/>
    </row>
    <row r="12" spans="1:9" x14ac:dyDescent="0.25">
      <c r="A12" s="4"/>
      <c r="B12" s="674" t="s">
        <v>5</v>
      </c>
      <c r="C12" s="674"/>
      <c r="D12" s="674"/>
      <c r="E12" s="674"/>
      <c r="F12" s="674"/>
      <c r="G12" s="674"/>
      <c r="H12" s="674"/>
      <c r="I12" s="5"/>
    </row>
    <row r="13" spans="1:9" x14ac:dyDescent="0.25">
      <c r="A13" s="4"/>
      <c r="B13" s="6"/>
      <c r="C13" s="6"/>
      <c r="D13" s="6"/>
      <c r="E13" s="6"/>
      <c r="F13" s="6"/>
      <c r="G13" s="6"/>
      <c r="H13" s="6"/>
      <c r="I13" s="5"/>
    </row>
    <row r="14" spans="1:9" ht="17.25" x14ac:dyDescent="0.25">
      <c r="A14" s="4"/>
      <c r="B14" s="6"/>
      <c r="C14" s="1"/>
      <c r="D14" s="11" t="s">
        <v>6</v>
      </c>
      <c r="E14" s="11" t="s">
        <v>7</v>
      </c>
      <c r="F14" s="11" t="s">
        <v>8</v>
      </c>
      <c r="G14" s="12" t="s">
        <v>9</v>
      </c>
      <c r="H14" s="6"/>
      <c r="I14" s="5"/>
    </row>
    <row r="15" spans="1:9" x14ac:dyDescent="0.25">
      <c r="A15" s="4"/>
      <c r="B15" s="6"/>
      <c r="C15" s="13" t="s">
        <v>10</v>
      </c>
      <c r="D15" s="14"/>
      <c r="E15" s="14"/>
      <c r="F15" s="14"/>
      <c r="G15" s="15"/>
      <c r="H15" s="6"/>
      <c r="I15" s="5"/>
    </row>
    <row r="16" spans="1:9" x14ac:dyDescent="0.25">
      <c r="A16" s="4"/>
      <c r="B16" s="6"/>
      <c r="C16" s="16" t="s">
        <v>11</v>
      </c>
      <c r="D16" s="14"/>
      <c r="E16" s="14"/>
      <c r="F16" s="14"/>
      <c r="G16" s="17"/>
      <c r="H16" s="6"/>
      <c r="I16" s="5"/>
    </row>
    <row r="17" spans="1:9" x14ac:dyDescent="0.25">
      <c r="A17" s="4"/>
      <c r="B17" s="6"/>
      <c r="C17" s="16" t="s">
        <v>12</v>
      </c>
      <c r="D17" s="682"/>
      <c r="E17" s="682"/>
      <c r="F17" s="682"/>
      <c r="G17" s="17"/>
      <c r="H17" s="6"/>
      <c r="I17" s="5"/>
    </row>
    <row r="18" spans="1:9" x14ac:dyDescent="0.25">
      <c r="A18" s="4"/>
      <c r="B18" s="6"/>
      <c r="C18" s="18" t="s">
        <v>13</v>
      </c>
      <c r="D18" s="19"/>
      <c r="E18" s="683"/>
      <c r="F18" s="683"/>
      <c r="G18" s="683"/>
      <c r="H18" s="6"/>
      <c r="I18" s="5"/>
    </row>
    <row r="19" spans="1:9" x14ac:dyDescent="0.25">
      <c r="A19" s="4"/>
      <c r="B19" s="6"/>
      <c r="C19" s="6"/>
      <c r="D19" s="6"/>
      <c r="E19" s="6"/>
      <c r="F19" s="6"/>
      <c r="G19" s="6"/>
      <c r="H19" s="6"/>
      <c r="I19" s="5"/>
    </row>
    <row r="20" spans="1:9" x14ac:dyDescent="0.25">
      <c r="A20" s="4"/>
      <c r="B20" s="674" t="s">
        <v>14</v>
      </c>
      <c r="C20" s="674"/>
      <c r="D20" s="674"/>
      <c r="E20" s="674"/>
      <c r="F20" s="674"/>
      <c r="G20" s="674"/>
      <c r="H20" s="674"/>
      <c r="I20" s="5"/>
    </row>
    <row r="21" spans="1:9" x14ac:dyDescent="0.25">
      <c r="A21" s="4"/>
      <c r="B21" s="6"/>
      <c r="C21" s="6"/>
      <c r="D21" s="6"/>
      <c r="E21" s="6"/>
      <c r="F21" s="6"/>
      <c r="G21" s="6"/>
      <c r="H21" s="6"/>
      <c r="I21" s="5"/>
    </row>
    <row r="22" spans="1:9" x14ac:dyDescent="0.25">
      <c r="A22" s="4"/>
      <c r="B22" s="6"/>
      <c r="C22" s="20" t="s">
        <v>15</v>
      </c>
      <c r="D22" s="684"/>
      <c r="E22" s="684"/>
      <c r="F22" s="21" t="s">
        <v>16</v>
      </c>
      <c r="G22" s="22"/>
      <c r="H22" s="6"/>
      <c r="I22" s="5"/>
    </row>
    <row r="23" spans="1:9" x14ac:dyDescent="0.25">
      <c r="A23" s="4"/>
      <c r="B23" s="6"/>
      <c r="C23" s="20" t="s">
        <v>15</v>
      </c>
      <c r="D23" s="685"/>
      <c r="E23" s="685"/>
      <c r="F23" s="23" t="s">
        <v>16</v>
      </c>
      <c r="G23" s="17"/>
      <c r="H23" s="6"/>
      <c r="I23" s="5"/>
    </row>
    <row r="24" spans="1:9" x14ac:dyDescent="0.25">
      <c r="A24" s="4"/>
      <c r="B24" s="6"/>
      <c r="C24" s="24" t="s">
        <v>15</v>
      </c>
      <c r="D24" s="679"/>
      <c r="E24" s="679"/>
      <c r="F24" s="25" t="s">
        <v>16</v>
      </c>
      <c r="G24" s="26"/>
      <c r="H24" s="6"/>
      <c r="I24" s="5"/>
    </row>
    <row r="25" spans="1:9" x14ac:dyDescent="0.25">
      <c r="A25" s="4"/>
      <c r="B25" s="6"/>
      <c r="C25" s="27" t="s">
        <v>15</v>
      </c>
      <c r="D25" s="680"/>
      <c r="E25" s="680"/>
      <c r="F25" s="19" t="s">
        <v>16</v>
      </c>
      <c r="G25" s="28"/>
      <c r="H25" s="6"/>
      <c r="I25" s="5"/>
    </row>
    <row r="26" spans="1:9" x14ac:dyDescent="0.25">
      <c r="A26" s="4"/>
      <c r="B26" s="6"/>
      <c r="C26" s="6"/>
      <c r="D26" s="6"/>
      <c r="E26" s="6"/>
      <c r="F26" s="6"/>
      <c r="G26" s="6"/>
      <c r="H26" s="6"/>
      <c r="I26" s="5"/>
    </row>
    <row r="27" spans="1:9" x14ac:dyDescent="0.25">
      <c r="A27" s="4"/>
      <c r="B27" s="6"/>
      <c r="C27" s="675" t="s">
        <v>17</v>
      </c>
      <c r="D27" s="675"/>
      <c r="E27" s="12"/>
      <c r="F27" s="29"/>
      <c r="G27" s="29"/>
      <c r="H27" s="29"/>
      <c r="I27" s="5"/>
    </row>
    <row r="28" spans="1:9" x14ac:dyDescent="0.25">
      <c r="A28" s="4"/>
      <c r="B28" s="6"/>
      <c r="C28" s="18" t="s">
        <v>18</v>
      </c>
      <c r="D28" s="19" t="s">
        <v>19</v>
      </c>
      <c r="E28" s="28"/>
      <c r="F28" s="6"/>
      <c r="G28" s="6"/>
      <c r="H28" s="6"/>
      <c r="I28" s="5"/>
    </row>
    <row r="29" spans="1:9" x14ac:dyDescent="0.25">
      <c r="A29" s="4"/>
      <c r="B29" s="6"/>
      <c r="C29" s="6"/>
      <c r="D29" s="6"/>
      <c r="E29" s="6"/>
      <c r="F29" s="6"/>
      <c r="G29" s="6"/>
      <c r="H29" s="6"/>
      <c r="I29" s="5"/>
    </row>
    <row r="30" spans="1:9" x14ac:dyDescent="0.25">
      <c r="A30" s="4"/>
      <c r="B30" s="674" t="s">
        <v>20</v>
      </c>
      <c r="C30" s="674"/>
      <c r="D30" s="674"/>
      <c r="E30" s="674"/>
      <c r="F30" s="674"/>
      <c r="G30" s="674"/>
      <c r="H30" s="674"/>
      <c r="I30" s="5"/>
    </row>
    <row r="31" spans="1:9" x14ac:dyDescent="0.25">
      <c r="A31" s="4"/>
      <c r="B31" s="6"/>
      <c r="C31" s="6"/>
      <c r="D31" s="6"/>
      <c r="E31" s="6"/>
      <c r="F31" s="6"/>
      <c r="G31" s="6"/>
      <c r="H31" s="6"/>
      <c r="I31" s="5"/>
    </row>
    <row r="32" spans="1:9" x14ac:dyDescent="0.25">
      <c r="A32" s="4"/>
      <c r="B32" s="6"/>
      <c r="C32" s="30" t="s">
        <v>21</v>
      </c>
      <c r="D32" s="681"/>
      <c r="E32" s="681"/>
      <c r="F32" s="681"/>
      <c r="G32" s="681"/>
      <c r="H32" s="6"/>
      <c r="I32" s="5"/>
    </row>
    <row r="33" spans="1:9" x14ac:dyDescent="0.25">
      <c r="A33" s="4"/>
      <c r="B33" s="6"/>
      <c r="C33" s="31" t="s">
        <v>22</v>
      </c>
      <c r="D33" s="677"/>
      <c r="E33" s="677"/>
      <c r="F33" s="677"/>
      <c r="G33" s="677"/>
      <c r="H33" s="6"/>
      <c r="I33" s="5"/>
    </row>
    <row r="34" spans="1:9" x14ac:dyDescent="0.25">
      <c r="A34" s="4"/>
      <c r="B34" s="6"/>
      <c r="C34" s="32" t="s">
        <v>23</v>
      </c>
      <c r="D34" s="678"/>
      <c r="E34" s="678"/>
      <c r="F34" s="678"/>
      <c r="G34" s="678"/>
      <c r="H34" s="6"/>
      <c r="I34" s="5"/>
    </row>
    <row r="35" spans="1:9" x14ac:dyDescent="0.25">
      <c r="A35" s="4"/>
      <c r="B35" s="6"/>
      <c r="C35" s="6"/>
      <c r="D35" s="6"/>
      <c r="E35" s="6"/>
      <c r="F35" s="6"/>
      <c r="G35" s="6"/>
      <c r="H35" s="6"/>
      <c r="I35" s="5"/>
    </row>
    <row r="36" spans="1:9" x14ac:dyDescent="0.25">
      <c r="A36" s="4"/>
      <c r="B36" s="674" t="s">
        <v>24</v>
      </c>
      <c r="C36" s="674"/>
      <c r="D36" s="674"/>
      <c r="E36" s="674"/>
      <c r="F36" s="674"/>
      <c r="G36" s="674"/>
      <c r="H36" s="674"/>
      <c r="I36" s="5"/>
    </row>
    <row r="37" spans="1:9" x14ac:dyDescent="0.25">
      <c r="A37" s="4"/>
      <c r="B37" s="6"/>
      <c r="C37" s="6"/>
      <c r="D37" s="6"/>
      <c r="E37" s="6"/>
      <c r="F37" s="6"/>
      <c r="G37" s="6"/>
      <c r="H37" s="6"/>
      <c r="I37" s="5"/>
    </row>
    <row r="38" spans="1:9" x14ac:dyDescent="0.25">
      <c r="A38" s="4"/>
      <c r="B38" s="6"/>
      <c r="C38" s="669" t="s">
        <v>25</v>
      </c>
      <c r="D38" s="669"/>
      <c r="E38" s="670"/>
      <c r="F38" s="670"/>
      <c r="G38" s="670"/>
      <c r="H38" s="6"/>
      <c r="I38" s="5"/>
    </row>
    <row r="39" spans="1:9" x14ac:dyDescent="0.25">
      <c r="A39" s="4"/>
      <c r="B39" s="6"/>
      <c r="C39" s="669" t="s">
        <v>26</v>
      </c>
      <c r="D39" s="669"/>
      <c r="E39" s="671"/>
      <c r="F39" s="671"/>
      <c r="G39" s="671"/>
      <c r="H39" s="6"/>
      <c r="I39" s="5"/>
    </row>
    <row r="40" spans="1:9" x14ac:dyDescent="0.25">
      <c r="A40" s="4"/>
      <c r="B40" s="6"/>
      <c r="C40" s="669" t="s">
        <v>27</v>
      </c>
      <c r="D40" s="669"/>
      <c r="E40" s="671"/>
      <c r="F40" s="671"/>
      <c r="G40" s="671"/>
      <c r="H40" s="6"/>
      <c r="I40" s="5"/>
    </row>
    <row r="41" spans="1:9" x14ac:dyDescent="0.25">
      <c r="A41" s="4"/>
      <c r="B41" s="6"/>
      <c r="C41" s="672" t="s">
        <v>28</v>
      </c>
      <c r="D41" s="672"/>
      <c r="E41" s="673"/>
      <c r="F41" s="673"/>
      <c r="G41" s="673"/>
      <c r="H41" s="6"/>
      <c r="I41" s="5"/>
    </row>
    <row r="42" spans="1:9" x14ac:dyDescent="0.25">
      <c r="A42" s="4"/>
      <c r="B42" s="6"/>
      <c r="C42" s="6"/>
      <c r="D42" s="6"/>
      <c r="E42" s="6"/>
      <c r="F42" s="6"/>
      <c r="G42" s="6"/>
      <c r="H42" s="6"/>
      <c r="I42" s="5"/>
    </row>
    <row r="43" spans="1:9" x14ac:dyDescent="0.25">
      <c r="A43" s="4"/>
      <c r="B43" s="674" t="s">
        <v>29</v>
      </c>
      <c r="C43" s="674"/>
      <c r="D43" s="674"/>
      <c r="E43" s="674"/>
      <c r="F43" s="674"/>
      <c r="G43" s="674"/>
      <c r="H43" s="674"/>
      <c r="I43" s="5"/>
    </row>
    <row r="44" spans="1:9" x14ac:dyDescent="0.25">
      <c r="A44" s="4"/>
      <c r="B44" s="6"/>
      <c r="C44" s="6"/>
      <c r="D44" s="6"/>
      <c r="E44" s="6"/>
      <c r="F44" s="6"/>
      <c r="G44" s="6"/>
      <c r="H44" s="6"/>
      <c r="I44" s="5"/>
    </row>
    <row r="45" spans="1:9" x14ac:dyDescent="0.25">
      <c r="A45" s="4"/>
      <c r="B45" s="6"/>
      <c r="C45" s="669" t="s">
        <v>30</v>
      </c>
      <c r="D45" s="669"/>
      <c r="E45" s="670"/>
      <c r="F45" s="670"/>
      <c r="G45" s="670"/>
      <c r="H45" s="6"/>
      <c r="I45" s="5"/>
    </row>
    <row r="46" spans="1:9" x14ac:dyDescent="0.25">
      <c r="A46" s="4"/>
      <c r="B46" s="6"/>
      <c r="C46" s="669" t="s">
        <v>31</v>
      </c>
      <c r="D46" s="669"/>
      <c r="E46" s="671"/>
      <c r="F46" s="671"/>
      <c r="G46" s="671"/>
      <c r="H46" s="6"/>
      <c r="I46" s="5"/>
    </row>
    <row r="47" spans="1:9" x14ac:dyDescent="0.25">
      <c r="A47" s="4"/>
      <c r="B47" s="6"/>
      <c r="C47" s="669" t="s">
        <v>27</v>
      </c>
      <c r="D47" s="669"/>
      <c r="E47" s="671"/>
      <c r="F47" s="671"/>
      <c r="G47" s="671"/>
      <c r="H47" s="6"/>
      <c r="I47" s="5"/>
    </row>
    <row r="48" spans="1:9" x14ac:dyDescent="0.25">
      <c r="A48" s="4"/>
      <c r="B48" s="6"/>
      <c r="C48" s="672" t="s">
        <v>32</v>
      </c>
      <c r="D48" s="672"/>
      <c r="E48" s="673"/>
      <c r="F48" s="673"/>
      <c r="G48" s="673"/>
      <c r="H48" s="6"/>
      <c r="I48" s="5"/>
    </row>
    <row r="49" spans="1:9" x14ac:dyDescent="0.25">
      <c r="A49" s="4"/>
      <c r="B49" s="6"/>
      <c r="C49" s="6"/>
      <c r="D49" s="6"/>
      <c r="E49" s="6"/>
      <c r="F49" s="6"/>
      <c r="G49" s="6"/>
      <c r="H49" s="6"/>
      <c r="I49" s="5"/>
    </row>
    <row r="50" spans="1:9" x14ac:dyDescent="0.25">
      <c r="A50" s="4"/>
      <c r="B50" s="674" t="s">
        <v>33</v>
      </c>
      <c r="C50" s="674"/>
      <c r="D50" s="674"/>
      <c r="E50" s="674"/>
      <c r="F50" s="674"/>
      <c r="G50" s="674"/>
      <c r="H50" s="674"/>
      <c r="I50" s="5"/>
    </row>
    <row r="51" spans="1:9" x14ac:dyDescent="0.25">
      <c r="A51" s="4"/>
      <c r="B51" s="6"/>
      <c r="C51" s="6"/>
      <c r="D51" s="6"/>
      <c r="E51" s="6"/>
      <c r="F51" s="6"/>
      <c r="G51" s="6"/>
      <c r="H51" s="6"/>
      <c r="I51" s="5"/>
    </row>
    <row r="52" spans="1:9" x14ac:dyDescent="0.25">
      <c r="A52" s="4"/>
      <c r="B52" s="6"/>
      <c r="C52" s="675" t="s">
        <v>34</v>
      </c>
      <c r="D52" s="675"/>
      <c r="E52" s="676"/>
      <c r="F52" s="676"/>
      <c r="G52" s="676"/>
      <c r="H52" s="6"/>
      <c r="I52" s="5"/>
    </row>
    <row r="53" spans="1:9" x14ac:dyDescent="0.25">
      <c r="A53" s="4"/>
      <c r="B53" s="6"/>
      <c r="C53" s="669" t="s">
        <v>35</v>
      </c>
      <c r="D53" s="669"/>
      <c r="E53" s="670"/>
      <c r="F53" s="670"/>
      <c r="G53" s="670"/>
      <c r="H53" s="6"/>
      <c r="I53" s="5"/>
    </row>
    <row r="54" spans="1:9" x14ac:dyDescent="0.25">
      <c r="A54" s="4"/>
      <c r="B54" s="6"/>
      <c r="C54" s="669" t="s">
        <v>36</v>
      </c>
      <c r="D54" s="669"/>
      <c r="E54" s="671"/>
      <c r="F54" s="671"/>
      <c r="G54" s="671"/>
      <c r="H54" s="6"/>
      <c r="I54" s="5"/>
    </row>
    <row r="55" spans="1:9" x14ac:dyDescent="0.25">
      <c r="A55" s="4"/>
      <c r="B55" s="6"/>
      <c r="C55" s="672" t="s">
        <v>32</v>
      </c>
      <c r="D55" s="672"/>
      <c r="E55" s="673"/>
      <c r="F55" s="673"/>
      <c r="G55" s="673"/>
      <c r="H55" s="6"/>
      <c r="I55" s="5"/>
    </row>
    <row r="56" spans="1:9" x14ac:dyDescent="0.25">
      <c r="A56" s="4"/>
      <c r="B56" s="6"/>
      <c r="C56" s="6"/>
      <c r="D56" s="6"/>
      <c r="E56" s="6"/>
      <c r="F56" s="6"/>
      <c r="G56" s="6"/>
      <c r="H56" s="6"/>
      <c r="I56" s="5"/>
    </row>
    <row r="57" spans="1:9" x14ac:dyDescent="0.25">
      <c r="A57" s="4"/>
      <c r="B57" s="674" t="s">
        <v>37</v>
      </c>
      <c r="C57" s="674"/>
      <c r="D57" s="674"/>
      <c r="E57" s="674"/>
      <c r="F57" s="674"/>
      <c r="G57" s="674"/>
      <c r="H57" s="674"/>
      <c r="I57" s="5"/>
    </row>
    <row r="58" spans="1:9" x14ac:dyDescent="0.25">
      <c r="A58" s="4"/>
      <c r="B58" s="6"/>
      <c r="C58" s="6"/>
      <c r="D58" s="6"/>
      <c r="E58" s="6"/>
      <c r="F58" s="6"/>
      <c r="G58" s="6"/>
      <c r="H58" s="6"/>
      <c r="I58" s="5"/>
    </row>
    <row r="59" spans="1:9" x14ac:dyDescent="0.25">
      <c r="A59" s="4"/>
      <c r="B59" s="6"/>
      <c r="C59" s="675"/>
      <c r="D59" s="675"/>
      <c r="E59" s="676"/>
      <c r="F59" s="676"/>
      <c r="G59" s="676"/>
      <c r="H59" s="6"/>
      <c r="I59" s="5"/>
    </row>
    <row r="60" spans="1:9" x14ac:dyDescent="0.25">
      <c r="A60" s="4"/>
      <c r="B60" s="6"/>
      <c r="C60" s="669"/>
      <c r="D60" s="669"/>
      <c r="E60" s="670"/>
      <c r="F60" s="670"/>
      <c r="G60" s="670"/>
      <c r="H60" s="6"/>
      <c r="I60" s="5"/>
    </row>
    <row r="61" spans="1:9" x14ac:dyDescent="0.25">
      <c r="A61" s="4"/>
      <c r="B61" s="6"/>
      <c r="C61" s="669"/>
      <c r="D61" s="669"/>
      <c r="E61" s="671"/>
      <c r="F61" s="671"/>
      <c r="G61" s="671"/>
      <c r="H61" s="6"/>
      <c r="I61" s="5"/>
    </row>
    <row r="62" spans="1:9" x14ac:dyDescent="0.25">
      <c r="A62" s="4"/>
      <c r="B62" s="6"/>
      <c r="C62" s="672"/>
      <c r="D62" s="672"/>
      <c r="E62" s="673"/>
      <c r="F62" s="673"/>
      <c r="G62" s="673"/>
      <c r="H62" s="6"/>
      <c r="I62" s="5"/>
    </row>
    <row r="63" spans="1:9" x14ac:dyDescent="0.25">
      <c r="A63" s="33"/>
      <c r="B63" s="34"/>
      <c r="C63" s="34"/>
      <c r="D63" s="34"/>
      <c r="E63" s="34"/>
      <c r="F63" s="34"/>
      <c r="G63" s="34"/>
      <c r="H63" s="34"/>
      <c r="I63" s="35"/>
    </row>
  </sheetData>
  <mergeCells count="53">
    <mergeCell ref="C3:G3"/>
    <mergeCell ref="B7:H7"/>
    <mergeCell ref="D9:F9"/>
    <mergeCell ref="B10:H10"/>
    <mergeCell ref="B12:H12"/>
    <mergeCell ref="D17:F17"/>
    <mergeCell ref="E18:G18"/>
    <mergeCell ref="B20:H20"/>
    <mergeCell ref="D22:E22"/>
    <mergeCell ref="D23:E23"/>
    <mergeCell ref="D24:E24"/>
    <mergeCell ref="D25:E25"/>
    <mergeCell ref="C27:D27"/>
    <mergeCell ref="B30:H30"/>
    <mergeCell ref="D32:G32"/>
    <mergeCell ref="D33:G33"/>
    <mergeCell ref="D34:G34"/>
    <mergeCell ref="B36:H36"/>
    <mergeCell ref="C38:D38"/>
    <mergeCell ref="E38:G38"/>
    <mergeCell ref="C39:D39"/>
    <mergeCell ref="E39:G39"/>
    <mergeCell ref="C40:D40"/>
    <mergeCell ref="E40:G40"/>
    <mergeCell ref="C41:D41"/>
    <mergeCell ref="E41:G41"/>
    <mergeCell ref="B43:H43"/>
    <mergeCell ref="C45:D45"/>
    <mergeCell ref="E45:G45"/>
    <mergeCell ref="C46:D46"/>
    <mergeCell ref="E46:G46"/>
    <mergeCell ref="C47:D47"/>
    <mergeCell ref="E47:G47"/>
    <mergeCell ref="C48:D48"/>
    <mergeCell ref="E48:G48"/>
    <mergeCell ref="B50:H50"/>
    <mergeCell ref="C52:D52"/>
    <mergeCell ref="E52:G52"/>
    <mergeCell ref="C53:D53"/>
    <mergeCell ref="E53:G53"/>
    <mergeCell ref="C54:D54"/>
    <mergeCell ref="E54:G54"/>
    <mergeCell ref="C55:D55"/>
    <mergeCell ref="E55:G55"/>
    <mergeCell ref="B57:H57"/>
    <mergeCell ref="C59:D59"/>
    <mergeCell ref="E59:G59"/>
    <mergeCell ref="C60:D60"/>
    <mergeCell ref="E60:G60"/>
    <mergeCell ref="C61:D61"/>
    <mergeCell ref="E61:G61"/>
    <mergeCell ref="C62:D62"/>
    <mergeCell ref="E62:G62"/>
  </mergeCells>
  <pageMargins left="0.7" right="0.7" top="0.75" bottom="0.75" header="0.51180555555555496" footer="0.51180555555555496"/>
  <pageSetup paperSize="0" scale="0" firstPageNumber="0" orientation="portrait" usePrinterDefaults="0"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419</v>
      </c>
      <c r="C2" s="762"/>
      <c r="D2" s="762"/>
      <c r="E2" s="762"/>
      <c r="F2" s="762"/>
      <c r="G2" s="762"/>
      <c r="H2" s="762"/>
      <c r="I2" s="762"/>
      <c r="J2" s="762"/>
      <c r="K2" s="762"/>
      <c r="L2" s="762"/>
      <c r="M2" s="762"/>
      <c r="N2" s="388" t="s">
        <v>640</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3" customHeight="1" x14ac:dyDescent="0.25">
      <c r="A4" s="397" t="s">
        <v>164</v>
      </c>
      <c r="B4" s="791" t="s">
        <v>165</v>
      </c>
      <c r="C4" s="791"/>
      <c r="D4" s="791"/>
      <c r="E4" s="791"/>
      <c r="F4" s="791"/>
      <c r="G4" s="791"/>
      <c r="H4" s="791"/>
      <c r="I4" s="791"/>
      <c r="J4" s="791"/>
      <c r="K4" s="493" t="s">
        <v>126</v>
      </c>
      <c r="L4" s="792" t="s">
        <v>166</v>
      </c>
      <c r="M4" s="792"/>
      <c r="N4" s="792"/>
      <c r="O4" s="792"/>
      <c r="P4" s="792"/>
      <c r="Q4" s="792"/>
      <c r="R4" s="793" t="s">
        <v>573</v>
      </c>
      <c r="S4" s="793"/>
      <c r="T4" s="793"/>
      <c r="U4" s="793"/>
      <c r="V4" s="793"/>
      <c r="W4" s="793"/>
      <c r="X4" s="793"/>
      <c r="Y4" s="793"/>
    </row>
    <row r="5" spans="1:25" ht="33"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3" customHeight="1" x14ac:dyDescent="0.25">
      <c r="A6" s="397" t="s">
        <v>219</v>
      </c>
      <c r="B6" s="791" t="s">
        <v>220</v>
      </c>
      <c r="C6" s="791"/>
      <c r="D6" s="791"/>
      <c r="E6" s="791"/>
      <c r="F6" s="791"/>
      <c r="G6" s="791"/>
      <c r="H6" s="791"/>
      <c r="I6" s="791"/>
      <c r="J6" s="791"/>
      <c r="K6" s="493" t="s">
        <v>221</v>
      </c>
      <c r="L6" s="792" t="s">
        <v>360</v>
      </c>
      <c r="M6" s="792"/>
      <c r="N6" s="792"/>
      <c r="O6" s="792"/>
      <c r="P6" s="792"/>
      <c r="Q6" s="792"/>
      <c r="R6" s="793" t="s">
        <v>362</v>
      </c>
      <c r="S6" s="793"/>
      <c r="T6" s="793"/>
      <c r="U6" s="793"/>
      <c r="V6" s="793"/>
      <c r="W6" s="793"/>
      <c r="X6" s="793"/>
      <c r="Y6" s="793"/>
    </row>
    <row r="7" spans="1:25" ht="33"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3" customHeight="1" x14ac:dyDescent="0.25">
      <c r="A8" s="397" t="s">
        <v>224</v>
      </c>
      <c r="B8" s="791" t="s">
        <v>225</v>
      </c>
      <c r="C8" s="791"/>
      <c r="D8" s="791"/>
      <c r="E8" s="791"/>
      <c r="F8" s="791"/>
      <c r="G8" s="791"/>
      <c r="H8" s="791"/>
      <c r="I8" s="791"/>
      <c r="J8" s="791"/>
      <c r="K8" s="493" t="s">
        <v>190</v>
      </c>
      <c r="L8" s="792" t="s">
        <v>299</v>
      </c>
      <c r="M8" s="792"/>
      <c r="N8" s="792"/>
      <c r="O8" s="792"/>
      <c r="P8" s="792"/>
      <c r="Q8" s="792"/>
      <c r="R8" s="793" t="s">
        <v>301</v>
      </c>
      <c r="S8" s="793"/>
      <c r="T8" s="793"/>
      <c r="U8" s="793"/>
      <c r="V8" s="793"/>
      <c r="W8" s="793"/>
      <c r="X8" s="793"/>
      <c r="Y8" s="793"/>
    </row>
    <row r="9" spans="1:25" ht="33"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3"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3"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7.5" customHeight="1" x14ac:dyDescent="0.25">
      <c r="A13" s="788" t="s">
        <v>641</v>
      </c>
      <c r="B13" s="788"/>
      <c r="C13" s="788"/>
      <c r="D13" s="788"/>
      <c r="E13" s="788"/>
      <c r="F13" s="788"/>
      <c r="G13" s="788"/>
      <c r="H13" s="788"/>
      <c r="I13" s="788"/>
      <c r="J13" s="788"/>
      <c r="K13" s="788"/>
      <c r="L13" s="788"/>
      <c r="M13" s="788"/>
      <c r="N13" s="788" t="s">
        <v>642</v>
      </c>
      <c r="O13" s="788"/>
      <c r="P13" s="788"/>
      <c r="Q13" s="788"/>
      <c r="R13" s="788"/>
      <c r="S13" s="788"/>
      <c r="T13" s="788"/>
      <c r="U13" s="788"/>
      <c r="V13" s="788"/>
      <c r="W13" s="788"/>
      <c r="X13" s="788"/>
      <c r="Y13" s="788"/>
    </row>
    <row r="14" spans="1:25" ht="3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1.75" customHeight="1" x14ac:dyDescent="0.25">
      <c r="A16" s="782" t="s">
        <v>643</v>
      </c>
      <c r="B16" s="782"/>
      <c r="C16" s="782"/>
      <c r="D16" s="782"/>
      <c r="E16" s="782"/>
      <c r="F16" s="782"/>
      <c r="G16" s="782"/>
      <c r="H16" s="782"/>
      <c r="I16" s="782"/>
      <c r="J16" s="782"/>
      <c r="K16" s="782"/>
      <c r="L16" s="782"/>
      <c r="M16" s="782"/>
      <c r="N16" s="782" t="s">
        <v>644</v>
      </c>
      <c r="O16" s="782"/>
      <c r="P16" s="782"/>
      <c r="Q16" s="782"/>
      <c r="R16" s="782"/>
      <c r="S16" s="782"/>
      <c r="T16" s="782"/>
      <c r="U16" s="782"/>
      <c r="V16" s="782"/>
      <c r="W16" s="782"/>
      <c r="X16" s="782"/>
      <c r="Y16" s="782"/>
    </row>
    <row r="17" spans="1:25" ht="21.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73" t="s">
        <v>560</v>
      </c>
      <c r="F18" s="413"/>
      <c r="G18" s="413"/>
      <c r="H18" s="504"/>
      <c r="I18" s="413"/>
      <c r="J18" s="413"/>
      <c r="K18" s="412"/>
      <c r="L18" s="410"/>
      <c r="M18" s="474"/>
      <c r="N18" s="783" t="s">
        <v>561</v>
      </c>
      <c r="O18" s="783"/>
      <c r="P18" s="783"/>
      <c r="Q18" s="783"/>
      <c r="R18" s="784" t="s">
        <v>645</v>
      </c>
      <c r="S18" s="784"/>
      <c r="T18" s="784"/>
      <c r="U18" s="784"/>
      <c r="V18" s="785"/>
      <c r="W18" s="785"/>
      <c r="X18" s="785"/>
      <c r="Y18" s="785"/>
    </row>
    <row r="19" spans="1:25" x14ac:dyDescent="0.25">
      <c r="A19" s="475"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31"/>
      <c r="B20" s="422"/>
      <c r="C20" s="422"/>
      <c r="D20" s="422"/>
      <c r="E20" s="422"/>
      <c r="F20" s="422"/>
      <c r="G20" s="422"/>
      <c r="H20" s="502"/>
      <c r="I20" s="502"/>
      <c r="J20" s="502"/>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23.25" customHeight="1" x14ac:dyDescent="0.25">
      <c r="A23" s="747" t="s">
        <v>567</v>
      </c>
      <c r="B23" s="747"/>
      <c r="C23" s="780" t="s">
        <v>646</v>
      </c>
      <c r="D23" s="780"/>
      <c r="E23" s="780"/>
      <c r="F23" s="780"/>
      <c r="G23" s="780"/>
      <c r="H23" s="780"/>
      <c r="I23" s="780"/>
      <c r="J23" s="780"/>
      <c r="K23" s="780"/>
      <c r="L23" s="781" t="s">
        <v>647</v>
      </c>
      <c r="M23" s="781"/>
      <c r="N23" s="781"/>
      <c r="O23" s="781"/>
      <c r="P23" s="781"/>
      <c r="Q23" s="781"/>
      <c r="R23" s="781"/>
      <c r="S23" s="780" t="s">
        <v>648</v>
      </c>
      <c r="T23" s="780"/>
      <c r="U23" s="780"/>
      <c r="V23" s="780"/>
      <c r="W23" s="780"/>
      <c r="X23" s="780"/>
      <c r="Y23" s="780"/>
    </row>
    <row r="24" spans="1:25" ht="27" customHeight="1" x14ac:dyDescent="0.25">
      <c r="A24" s="743" t="s">
        <v>568</v>
      </c>
      <c r="B24" s="743"/>
      <c r="C24" s="780" t="s">
        <v>649</v>
      </c>
      <c r="D24" s="780"/>
      <c r="E24" s="780"/>
      <c r="F24" s="780"/>
      <c r="G24" s="780"/>
      <c r="H24" s="780"/>
      <c r="I24" s="780"/>
      <c r="J24" s="780"/>
      <c r="K24" s="780"/>
      <c r="L24" s="780" t="s">
        <v>650</v>
      </c>
      <c r="M24" s="780"/>
      <c r="N24" s="780"/>
      <c r="O24" s="780"/>
      <c r="P24" s="780"/>
      <c r="Q24" s="780"/>
      <c r="R24" s="780"/>
      <c r="S24" s="780" t="s">
        <v>651</v>
      </c>
      <c r="T24" s="780"/>
      <c r="U24" s="780"/>
      <c r="V24" s="780"/>
      <c r="W24" s="780"/>
      <c r="X24" s="780"/>
      <c r="Y24" s="780"/>
    </row>
    <row r="25" spans="1:25" ht="31.5" customHeight="1" x14ac:dyDescent="0.25">
      <c r="A25" s="741" t="s">
        <v>569</v>
      </c>
      <c r="B25" s="741"/>
      <c r="C25" s="780" t="s">
        <v>591</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24.75" customHeight="1" x14ac:dyDescent="0.25">
      <c r="A26" s="741" t="s">
        <v>570</v>
      </c>
      <c r="B26" s="741"/>
      <c r="C26" s="780" t="s">
        <v>652</v>
      </c>
      <c r="D26" s="780"/>
      <c r="E26" s="780"/>
      <c r="F26" s="780"/>
      <c r="G26" s="780"/>
      <c r="H26" s="780"/>
      <c r="I26" s="780"/>
      <c r="J26" s="780"/>
      <c r="K26" s="780"/>
      <c r="L26" s="780" t="s">
        <v>653</v>
      </c>
      <c r="M26" s="780"/>
      <c r="N26" s="780"/>
      <c r="O26" s="780"/>
      <c r="P26" s="780"/>
      <c r="Q26" s="780"/>
      <c r="R26" s="780"/>
      <c r="S26" s="789" t="s">
        <v>654</v>
      </c>
      <c r="T26" s="789"/>
      <c r="U26" s="789"/>
      <c r="V26" s="789"/>
      <c r="W26" s="789"/>
      <c r="X26" s="789"/>
      <c r="Y26" s="789"/>
    </row>
    <row r="27" spans="1:25" ht="35.25" customHeight="1" x14ac:dyDescent="0.25">
      <c r="A27" s="743" t="s">
        <v>571</v>
      </c>
      <c r="B27" s="743"/>
      <c r="C27" s="780" t="s">
        <v>655</v>
      </c>
      <c r="D27" s="780"/>
      <c r="E27" s="780"/>
      <c r="F27" s="780"/>
      <c r="G27" s="780"/>
      <c r="H27" s="780"/>
      <c r="I27" s="780"/>
      <c r="J27" s="780"/>
      <c r="K27" s="780"/>
      <c r="L27" s="780" t="s">
        <v>656</v>
      </c>
      <c r="M27" s="780"/>
      <c r="N27" s="780"/>
      <c r="O27" s="780"/>
      <c r="P27" s="780"/>
      <c r="Q27" s="780"/>
      <c r="R27" s="780"/>
      <c r="S27" s="789" t="s">
        <v>657</v>
      </c>
      <c r="T27" s="789"/>
      <c r="U27" s="789"/>
      <c r="V27" s="789"/>
      <c r="W27" s="789"/>
      <c r="X27" s="789"/>
      <c r="Y27" s="789"/>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5.75" customHeight="1" x14ac:dyDescent="0.25">
      <c r="A2" s="761"/>
      <c r="B2" s="762" t="s">
        <v>419</v>
      </c>
      <c r="C2" s="762"/>
      <c r="D2" s="762"/>
      <c r="E2" s="762"/>
      <c r="F2" s="762"/>
      <c r="G2" s="762"/>
      <c r="H2" s="762"/>
      <c r="I2" s="762"/>
      <c r="J2" s="762"/>
      <c r="K2" s="762"/>
      <c r="L2" s="762"/>
      <c r="M2" s="762"/>
      <c r="N2" s="388" t="s">
        <v>429</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1.5" customHeight="1" x14ac:dyDescent="0.25">
      <c r="A4" s="397" t="s">
        <v>164</v>
      </c>
      <c r="B4" s="755" t="s">
        <v>165</v>
      </c>
      <c r="C4" s="755"/>
      <c r="D4" s="755"/>
      <c r="E4" s="755"/>
      <c r="F4" s="755"/>
      <c r="G4" s="755"/>
      <c r="H4" s="755"/>
      <c r="I4" s="755"/>
      <c r="J4" s="755"/>
      <c r="K4" s="398" t="s">
        <v>126</v>
      </c>
      <c r="L4" s="756" t="s">
        <v>166</v>
      </c>
      <c r="M4" s="756"/>
      <c r="N4" s="756"/>
      <c r="O4" s="756"/>
      <c r="P4" s="756"/>
      <c r="Q4" s="756"/>
      <c r="R4" s="757" t="s">
        <v>573</v>
      </c>
      <c r="S4" s="757"/>
      <c r="T4" s="757"/>
      <c r="U4" s="757"/>
      <c r="V4" s="757"/>
      <c r="W4" s="757"/>
      <c r="X4" s="757"/>
      <c r="Y4" s="757"/>
    </row>
    <row r="5" spans="1:25" ht="31.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1.5" customHeight="1" x14ac:dyDescent="0.25">
      <c r="A6" s="397" t="s">
        <v>169</v>
      </c>
      <c r="B6" s="755" t="s">
        <v>170</v>
      </c>
      <c r="C6" s="755"/>
      <c r="D6" s="755"/>
      <c r="E6" s="755"/>
      <c r="F6" s="755"/>
      <c r="G6" s="755"/>
      <c r="H6" s="755"/>
      <c r="I6" s="755"/>
      <c r="J6" s="755"/>
      <c r="K6" s="398" t="s">
        <v>171</v>
      </c>
      <c r="L6" s="756" t="s">
        <v>216</v>
      </c>
      <c r="M6" s="756"/>
      <c r="N6" s="756"/>
      <c r="O6" s="756"/>
      <c r="P6" s="756"/>
      <c r="Q6" s="756"/>
      <c r="R6" s="757" t="s">
        <v>218</v>
      </c>
      <c r="S6" s="757"/>
      <c r="T6" s="757"/>
      <c r="U6" s="757"/>
      <c r="V6" s="757"/>
      <c r="W6" s="757"/>
      <c r="X6" s="757"/>
      <c r="Y6" s="757"/>
    </row>
    <row r="7" spans="1:25" ht="31.5" customHeight="1" x14ac:dyDescent="0.25">
      <c r="A7" s="403"/>
      <c r="B7" s="404"/>
      <c r="C7" s="404"/>
      <c r="D7" s="404"/>
      <c r="E7" s="404"/>
      <c r="F7" s="404"/>
      <c r="G7" s="404"/>
      <c r="H7" s="404"/>
      <c r="I7" s="404"/>
      <c r="J7" s="404"/>
      <c r="K7" s="402" t="s">
        <v>116</v>
      </c>
      <c r="L7" s="759" t="s">
        <v>309</v>
      </c>
      <c r="M7" s="759"/>
      <c r="N7" s="759"/>
      <c r="O7" s="759"/>
      <c r="P7" s="759"/>
      <c r="Q7" s="759"/>
      <c r="R7" s="760" t="s">
        <v>658</v>
      </c>
      <c r="S7" s="760"/>
      <c r="T7" s="760"/>
      <c r="U7" s="760"/>
      <c r="V7" s="760"/>
      <c r="W7" s="760"/>
      <c r="X7" s="760"/>
      <c r="Y7" s="760"/>
    </row>
    <row r="8" spans="1:25" ht="31.5" customHeight="1" x14ac:dyDescent="0.25">
      <c r="A8" s="397" t="s">
        <v>174</v>
      </c>
      <c r="B8" s="755" t="s">
        <v>175</v>
      </c>
      <c r="C8" s="755"/>
      <c r="D8" s="755"/>
      <c r="E8" s="755"/>
      <c r="F8" s="755"/>
      <c r="G8" s="755"/>
      <c r="H8" s="755"/>
      <c r="I8" s="755"/>
      <c r="J8" s="755"/>
      <c r="K8" s="398" t="s">
        <v>126</v>
      </c>
      <c r="L8" s="756" t="s">
        <v>166</v>
      </c>
      <c r="M8" s="756"/>
      <c r="N8" s="756"/>
      <c r="O8" s="756"/>
      <c r="P8" s="756"/>
      <c r="Q8" s="756"/>
      <c r="R8" s="757" t="s">
        <v>573</v>
      </c>
      <c r="S8" s="757"/>
      <c r="T8" s="757"/>
      <c r="U8" s="757"/>
      <c r="V8" s="757"/>
      <c r="W8" s="757"/>
      <c r="X8" s="757"/>
      <c r="Y8" s="757"/>
    </row>
    <row r="9" spans="1:25" ht="31.5" customHeight="1" x14ac:dyDescent="0.25">
      <c r="A9" s="405"/>
      <c r="B9" s="406"/>
      <c r="C9" s="406"/>
      <c r="D9" s="406"/>
      <c r="E9" s="406"/>
      <c r="F9" s="406"/>
      <c r="G9" s="406"/>
      <c r="H9" s="406"/>
      <c r="I9" s="406"/>
      <c r="J9" s="406"/>
      <c r="K9" s="402" t="s">
        <v>176</v>
      </c>
      <c r="L9" s="759" t="s">
        <v>378</v>
      </c>
      <c r="M9" s="759"/>
      <c r="N9" s="759"/>
      <c r="O9" s="759"/>
      <c r="P9" s="759"/>
      <c r="Q9" s="759"/>
      <c r="R9" s="760"/>
      <c r="S9" s="760"/>
      <c r="T9" s="760"/>
      <c r="U9" s="760"/>
      <c r="V9" s="760"/>
      <c r="W9" s="760"/>
      <c r="X9" s="760"/>
      <c r="Y9" s="760"/>
    </row>
    <row r="10" spans="1:25" ht="31.5" customHeight="1" x14ac:dyDescent="0.25">
      <c r="A10" s="397" t="s">
        <v>210</v>
      </c>
      <c r="B10" s="755" t="s">
        <v>211</v>
      </c>
      <c r="C10" s="755"/>
      <c r="D10" s="755"/>
      <c r="E10" s="755"/>
      <c r="F10" s="755"/>
      <c r="G10" s="755"/>
      <c r="H10" s="755"/>
      <c r="I10" s="755"/>
      <c r="J10" s="755"/>
      <c r="K10" s="398" t="s">
        <v>212</v>
      </c>
      <c r="L10" s="756" t="s">
        <v>380</v>
      </c>
      <c r="M10" s="756"/>
      <c r="N10" s="756"/>
      <c r="O10" s="756"/>
      <c r="P10" s="756"/>
      <c r="Q10" s="756"/>
      <c r="R10" s="757" t="s">
        <v>659</v>
      </c>
      <c r="S10" s="757"/>
      <c r="T10" s="757"/>
      <c r="U10" s="757"/>
      <c r="V10" s="757"/>
      <c r="W10" s="757"/>
      <c r="X10" s="757"/>
      <c r="Y10" s="757"/>
    </row>
    <row r="11" spans="1:25" ht="31.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57.75" customHeight="1" x14ac:dyDescent="0.25">
      <c r="A13" s="788" t="s">
        <v>660</v>
      </c>
      <c r="B13" s="788"/>
      <c r="C13" s="788"/>
      <c r="D13" s="788"/>
      <c r="E13" s="788"/>
      <c r="F13" s="788"/>
      <c r="G13" s="788"/>
      <c r="H13" s="788"/>
      <c r="I13" s="788"/>
      <c r="J13" s="788"/>
      <c r="K13" s="788"/>
      <c r="L13" s="788"/>
      <c r="M13" s="788"/>
      <c r="N13" s="788" t="s">
        <v>661</v>
      </c>
      <c r="O13" s="788"/>
      <c r="P13" s="788"/>
      <c r="Q13" s="788"/>
      <c r="R13" s="788"/>
      <c r="S13" s="788"/>
      <c r="T13" s="788"/>
      <c r="U13" s="788"/>
      <c r="V13" s="788"/>
      <c r="W13" s="788"/>
      <c r="X13" s="788"/>
      <c r="Y13" s="788"/>
    </row>
    <row r="14" spans="1:25" ht="57.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15" customHeight="1" x14ac:dyDescent="0.25">
      <c r="A16" s="782" t="s">
        <v>662</v>
      </c>
      <c r="B16" s="782"/>
      <c r="C16" s="782"/>
      <c r="D16" s="782"/>
      <c r="E16" s="782"/>
      <c r="F16" s="782"/>
      <c r="G16" s="782"/>
      <c r="H16" s="782"/>
      <c r="I16" s="782"/>
      <c r="J16" s="782"/>
      <c r="K16" s="782"/>
      <c r="L16" s="782"/>
      <c r="M16" s="782"/>
      <c r="N16" s="782"/>
      <c r="O16" s="782"/>
      <c r="P16" s="782"/>
      <c r="Q16" s="782"/>
      <c r="R16" s="782"/>
      <c r="S16" s="782"/>
      <c r="T16" s="782"/>
      <c r="U16" s="782"/>
      <c r="V16" s="782"/>
      <c r="W16" s="782"/>
      <c r="X16" s="782"/>
      <c r="Y16" s="782"/>
    </row>
    <row r="17" spans="1:25"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4.75" customHeight="1" x14ac:dyDescent="0.25">
      <c r="A18" s="472" t="s">
        <v>559</v>
      </c>
      <c r="B18" s="413"/>
      <c r="C18" s="413"/>
      <c r="D18" s="413"/>
      <c r="E18" s="413"/>
      <c r="F18" s="473" t="s">
        <v>663</v>
      </c>
      <c r="G18" s="413"/>
      <c r="H18" s="413"/>
      <c r="I18" s="413"/>
      <c r="J18" s="413"/>
      <c r="K18" s="413"/>
      <c r="L18" s="413"/>
      <c r="M18" s="414"/>
      <c r="N18" s="783" t="s">
        <v>561</v>
      </c>
      <c r="O18" s="783"/>
      <c r="P18" s="783"/>
      <c r="Q18" s="783"/>
      <c r="R18" s="804" t="s">
        <v>664</v>
      </c>
      <c r="S18" s="804"/>
      <c r="T18" s="804"/>
      <c r="U18" s="804"/>
      <c r="V18" s="805" t="s">
        <v>665</v>
      </c>
      <c r="W18" s="805"/>
      <c r="X18" s="805"/>
      <c r="Y18" s="805"/>
    </row>
    <row r="19" spans="1:25" ht="24.75" customHeight="1" x14ac:dyDescent="0.25">
      <c r="A19" s="489" t="s">
        <v>562</v>
      </c>
      <c r="B19" s="476"/>
      <c r="C19" s="476"/>
      <c r="D19" s="476"/>
      <c r="E19" s="476"/>
      <c r="F19" s="806"/>
      <c r="G19" s="806"/>
      <c r="H19" s="806"/>
      <c r="I19" s="806"/>
      <c r="J19" s="806"/>
      <c r="K19" s="806"/>
      <c r="L19" s="806"/>
      <c r="M19" s="806"/>
      <c r="N19" s="783"/>
      <c r="O19" s="783"/>
      <c r="P19" s="783"/>
      <c r="Q19" s="783"/>
      <c r="R19" s="786"/>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99" t="s">
        <v>563</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row>
    <row r="22" spans="1:25" x14ac:dyDescent="0.25">
      <c r="A22" s="506"/>
      <c r="B22" s="507"/>
      <c r="C22" s="800" t="s">
        <v>564</v>
      </c>
      <c r="D22" s="800"/>
      <c r="E22" s="800"/>
      <c r="F22" s="800"/>
      <c r="G22" s="800"/>
      <c r="H22" s="800"/>
      <c r="I22" s="800"/>
      <c r="J22" s="800"/>
      <c r="K22" s="800"/>
      <c r="L22" s="801" t="s">
        <v>565</v>
      </c>
      <c r="M22" s="801"/>
      <c r="N22" s="801"/>
      <c r="O22" s="801"/>
      <c r="P22" s="801"/>
      <c r="Q22" s="801"/>
      <c r="R22" s="801"/>
      <c r="S22" s="800" t="s">
        <v>566</v>
      </c>
      <c r="T22" s="800"/>
      <c r="U22" s="800"/>
      <c r="V22" s="800"/>
      <c r="W22" s="800"/>
      <c r="X22" s="800"/>
      <c r="Y22" s="800"/>
    </row>
    <row r="23" spans="1:25" ht="28.5" customHeight="1" x14ac:dyDescent="0.25">
      <c r="A23" s="802" t="s">
        <v>567</v>
      </c>
      <c r="B23" s="802"/>
      <c r="C23" s="797" t="s">
        <v>666</v>
      </c>
      <c r="D23" s="797"/>
      <c r="E23" s="797"/>
      <c r="F23" s="797"/>
      <c r="G23" s="797"/>
      <c r="H23" s="797"/>
      <c r="I23" s="797"/>
      <c r="J23" s="797"/>
      <c r="K23" s="797"/>
      <c r="L23" s="803" t="s">
        <v>667</v>
      </c>
      <c r="M23" s="803"/>
      <c r="N23" s="803"/>
      <c r="O23" s="803"/>
      <c r="P23" s="803"/>
      <c r="Q23" s="803"/>
      <c r="R23" s="803"/>
      <c r="S23" s="803" t="s">
        <v>668</v>
      </c>
      <c r="T23" s="803"/>
      <c r="U23" s="803"/>
      <c r="V23" s="803"/>
      <c r="W23" s="803"/>
      <c r="X23" s="803"/>
      <c r="Y23" s="803"/>
    </row>
    <row r="24" spans="1:25" ht="134.25" customHeight="1" x14ac:dyDescent="0.25">
      <c r="A24" s="798" t="s">
        <v>568</v>
      </c>
      <c r="B24" s="798"/>
      <c r="C24" s="797" t="s">
        <v>669</v>
      </c>
      <c r="D24" s="797"/>
      <c r="E24" s="797"/>
      <c r="F24" s="797"/>
      <c r="G24" s="797"/>
      <c r="H24" s="797"/>
      <c r="I24" s="797"/>
      <c r="J24" s="797"/>
      <c r="K24" s="797"/>
      <c r="L24" s="797" t="s">
        <v>670</v>
      </c>
      <c r="M24" s="797"/>
      <c r="N24" s="797"/>
      <c r="O24" s="797"/>
      <c r="P24" s="797"/>
      <c r="Q24" s="797"/>
      <c r="R24" s="797"/>
      <c r="S24" s="797" t="s">
        <v>671</v>
      </c>
      <c r="T24" s="797"/>
      <c r="U24" s="797"/>
      <c r="V24" s="797"/>
      <c r="W24" s="797"/>
      <c r="X24" s="797"/>
      <c r="Y24" s="797"/>
    </row>
    <row r="25" spans="1:25" ht="39" customHeight="1" x14ac:dyDescent="0.25">
      <c r="A25" s="796" t="s">
        <v>569</v>
      </c>
      <c r="B25" s="796"/>
      <c r="C25" s="797" t="s">
        <v>672</v>
      </c>
      <c r="D25" s="797"/>
      <c r="E25" s="797"/>
      <c r="F25" s="797"/>
      <c r="G25" s="797"/>
      <c r="H25" s="797"/>
      <c r="I25" s="797"/>
      <c r="J25" s="797"/>
      <c r="K25" s="797"/>
      <c r="L25" s="797" t="s">
        <v>591</v>
      </c>
      <c r="M25" s="797"/>
      <c r="N25" s="797"/>
      <c r="O25" s="797"/>
      <c r="P25" s="797"/>
      <c r="Q25" s="797"/>
      <c r="R25" s="797"/>
      <c r="S25" s="797" t="s">
        <v>673</v>
      </c>
      <c r="T25" s="797"/>
      <c r="U25" s="797"/>
      <c r="V25" s="797"/>
      <c r="W25" s="797"/>
      <c r="X25" s="797"/>
      <c r="Y25" s="797"/>
    </row>
    <row r="26" spans="1:25" ht="39" customHeight="1" x14ac:dyDescent="0.25">
      <c r="A26" s="796" t="s">
        <v>570</v>
      </c>
      <c r="B26" s="796"/>
      <c r="C26" s="797" t="s">
        <v>674</v>
      </c>
      <c r="D26" s="797"/>
      <c r="E26" s="797"/>
      <c r="F26" s="797"/>
      <c r="G26" s="797"/>
      <c r="H26" s="797"/>
      <c r="I26" s="797"/>
      <c r="J26" s="797"/>
      <c r="K26" s="797"/>
      <c r="L26" s="797" t="s">
        <v>675</v>
      </c>
      <c r="M26" s="797"/>
      <c r="N26" s="797"/>
      <c r="O26" s="797"/>
      <c r="P26" s="797"/>
      <c r="Q26" s="797"/>
      <c r="R26" s="797"/>
      <c r="S26" s="797" t="s">
        <v>676</v>
      </c>
      <c r="T26" s="797"/>
      <c r="U26" s="797"/>
      <c r="V26" s="797"/>
      <c r="W26" s="797"/>
      <c r="X26" s="797"/>
      <c r="Y26" s="797"/>
    </row>
    <row r="27" spans="1:25" ht="28.5" customHeight="1" x14ac:dyDescent="0.25">
      <c r="A27" s="798" t="s">
        <v>571</v>
      </c>
      <c r="B27" s="798"/>
      <c r="C27" s="797"/>
      <c r="D27" s="797"/>
      <c r="E27" s="797"/>
      <c r="F27" s="797"/>
      <c r="G27" s="797"/>
      <c r="H27" s="797"/>
      <c r="I27" s="797"/>
      <c r="J27" s="797"/>
      <c r="K27" s="797"/>
      <c r="L27" s="797" t="s">
        <v>677</v>
      </c>
      <c r="M27" s="797"/>
      <c r="N27" s="797"/>
      <c r="O27" s="797"/>
      <c r="P27" s="797"/>
      <c r="Q27" s="797"/>
      <c r="R27" s="797"/>
      <c r="S27" s="797" t="s">
        <v>678</v>
      </c>
      <c r="T27" s="797"/>
      <c r="U27" s="797"/>
      <c r="V27" s="797"/>
      <c r="W27" s="797"/>
      <c r="X27" s="797"/>
      <c r="Y27" s="797"/>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F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S24" sqref="S24"/>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419</v>
      </c>
      <c r="C2" s="762"/>
      <c r="D2" s="762"/>
      <c r="E2" s="762"/>
      <c r="F2" s="762"/>
      <c r="G2" s="762"/>
      <c r="H2" s="762"/>
      <c r="I2" s="762"/>
      <c r="J2" s="762"/>
      <c r="K2" s="762"/>
      <c r="L2" s="762"/>
      <c r="M2" s="762"/>
      <c r="N2" s="388" t="s">
        <v>430</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124</v>
      </c>
      <c r="B4" s="755" t="s">
        <v>125</v>
      </c>
      <c r="C4" s="755"/>
      <c r="D4" s="755"/>
      <c r="E4" s="755"/>
      <c r="F4" s="755"/>
      <c r="G4" s="755"/>
      <c r="H4" s="755"/>
      <c r="I4" s="755"/>
      <c r="J4" s="755"/>
      <c r="K4" s="398" t="s">
        <v>126</v>
      </c>
      <c r="L4" s="756" t="s">
        <v>166</v>
      </c>
      <c r="M4" s="756"/>
      <c r="N4" s="756"/>
      <c r="O4" s="756"/>
      <c r="P4" s="756"/>
      <c r="Q4" s="756"/>
      <c r="R4" s="757" t="s">
        <v>573</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141</v>
      </c>
      <c r="B6" s="755" t="s">
        <v>574</v>
      </c>
      <c r="C6" s="755"/>
      <c r="D6" s="755"/>
      <c r="E6" s="755"/>
      <c r="F6" s="755"/>
      <c r="G6" s="755"/>
      <c r="H6" s="755"/>
      <c r="I6" s="755"/>
      <c r="J6" s="755"/>
      <c r="K6" s="398" t="s">
        <v>135</v>
      </c>
      <c r="L6" s="756" t="s">
        <v>136</v>
      </c>
      <c r="M6" s="756"/>
      <c r="N6" s="756"/>
      <c r="O6" s="756"/>
      <c r="P6" s="756"/>
      <c r="Q6" s="756"/>
      <c r="R6" s="757" t="s">
        <v>139</v>
      </c>
      <c r="S6" s="757"/>
      <c r="T6" s="757"/>
      <c r="U6" s="757"/>
      <c r="V6" s="757"/>
      <c r="W6" s="757"/>
      <c r="X6" s="757"/>
      <c r="Y6" s="757"/>
    </row>
    <row r="7" spans="1:25" ht="32.25" customHeight="1" x14ac:dyDescent="0.25">
      <c r="A7" s="403"/>
      <c r="B7" s="404"/>
      <c r="C7" s="404"/>
      <c r="D7" s="404"/>
      <c r="E7" s="404"/>
      <c r="F7" s="404"/>
      <c r="G7" s="404"/>
      <c r="H7" s="404"/>
      <c r="I7" s="404"/>
      <c r="J7" s="404"/>
      <c r="K7" s="402" t="s">
        <v>143</v>
      </c>
      <c r="L7" s="759" t="s">
        <v>144</v>
      </c>
      <c r="M7" s="759"/>
      <c r="N7" s="759"/>
      <c r="O7" s="759"/>
      <c r="P7" s="759"/>
      <c r="Q7" s="759"/>
      <c r="R7" s="760" t="s">
        <v>146</v>
      </c>
      <c r="S7" s="760"/>
      <c r="T7" s="760"/>
      <c r="U7" s="760"/>
      <c r="V7" s="760"/>
      <c r="W7" s="760"/>
      <c r="X7" s="760"/>
      <c r="Y7" s="760"/>
    </row>
    <row r="8" spans="1:25" ht="32.25" customHeight="1" x14ac:dyDescent="0.25">
      <c r="A8" s="397" t="s">
        <v>219</v>
      </c>
      <c r="B8" s="755" t="s">
        <v>220</v>
      </c>
      <c r="C8" s="755"/>
      <c r="D8" s="755"/>
      <c r="E8" s="755"/>
      <c r="F8" s="755"/>
      <c r="G8" s="755"/>
      <c r="H8" s="755"/>
      <c r="I8" s="755"/>
      <c r="J8" s="755"/>
      <c r="K8" s="398" t="s">
        <v>221</v>
      </c>
      <c r="L8" s="756" t="s">
        <v>360</v>
      </c>
      <c r="M8" s="756"/>
      <c r="N8" s="756"/>
      <c r="O8" s="756"/>
      <c r="P8" s="756"/>
      <c r="Q8" s="756"/>
      <c r="R8" s="757" t="s">
        <v>362</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t="s">
        <v>281</v>
      </c>
      <c r="B10" s="808" t="s">
        <v>282</v>
      </c>
      <c r="C10" s="808"/>
      <c r="D10" s="808"/>
      <c r="E10" s="808"/>
      <c r="F10" s="808"/>
      <c r="G10" s="808"/>
      <c r="H10" s="808"/>
      <c r="I10" s="808"/>
      <c r="J10" s="808"/>
      <c r="K10" s="398" t="s">
        <v>679</v>
      </c>
      <c r="L10" s="756" t="s">
        <v>357</v>
      </c>
      <c r="M10" s="756"/>
      <c r="N10" s="756"/>
      <c r="O10" s="756"/>
      <c r="P10" s="756"/>
      <c r="Q10" s="756"/>
      <c r="R10" s="757" t="s">
        <v>359</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36" t="s">
        <v>555</v>
      </c>
      <c r="B12" s="437"/>
      <c r="C12" s="437"/>
      <c r="D12" s="437"/>
      <c r="E12" s="437"/>
      <c r="F12" s="437"/>
      <c r="G12" s="437"/>
      <c r="H12" s="437"/>
      <c r="I12" s="437"/>
      <c r="J12" s="437"/>
      <c r="K12" s="438"/>
      <c r="L12" s="439"/>
      <c r="M12" s="440"/>
      <c r="N12" s="441" t="s">
        <v>556</v>
      </c>
      <c r="O12" s="442"/>
      <c r="P12" s="442"/>
      <c r="Q12" s="442"/>
      <c r="R12" s="442"/>
      <c r="S12" s="442"/>
      <c r="T12" s="442"/>
      <c r="U12" s="442"/>
      <c r="V12" s="442"/>
      <c r="W12" s="442"/>
      <c r="X12" s="442"/>
      <c r="Y12" s="443"/>
    </row>
    <row r="13" spans="1:25" ht="30.75" customHeight="1" x14ac:dyDescent="0.25">
      <c r="A13" s="778" t="s">
        <v>680</v>
      </c>
      <c r="B13" s="778"/>
      <c r="C13" s="778"/>
      <c r="D13" s="778"/>
      <c r="E13" s="778"/>
      <c r="F13" s="778"/>
      <c r="G13" s="778"/>
      <c r="H13" s="778"/>
      <c r="I13" s="778"/>
      <c r="J13" s="778"/>
      <c r="K13" s="778"/>
      <c r="L13" s="778"/>
      <c r="M13" s="778"/>
      <c r="N13" s="778" t="s">
        <v>681</v>
      </c>
      <c r="O13" s="778"/>
      <c r="P13" s="778"/>
      <c r="Q13" s="778"/>
      <c r="R13" s="778"/>
      <c r="S13" s="778"/>
      <c r="T13" s="778"/>
      <c r="U13" s="778"/>
      <c r="V13" s="778"/>
      <c r="W13" s="778"/>
      <c r="X13" s="778"/>
      <c r="Y13" s="778"/>
    </row>
    <row r="14" spans="1:25" ht="30.75" customHeight="1" x14ac:dyDescent="0.25">
      <c r="A14" s="778"/>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row>
    <row r="15" spans="1:25" ht="16.5" customHeight="1" x14ac:dyDescent="0.25">
      <c r="A15" s="444" t="s">
        <v>557</v>
      </c>
      <c r="B15" s="445"/>
      <c r="C15" s="446"/>
      <c r="D15" s="446"/>
      <c r="E15" s="446"/>
      <c r="F15" s="446"/>
      <c r="G15" s="446"/>
      <c r="H15" s="446"/>
      <c r="I15" s="446"/>
      <c r="J15" s="446"/>
      <c r="K15" s="447"/>
      <c r="L15" s="448"/>
      <c r="M15" s="449"/>
      <c r="N15" s="450" t="s">
        <v>558</v>
      </c>
      <c r="O15" s="451"/>
      <c r="P15" s="451"/>
      <c r="Q15" s="451"/>
      <c r="R15" s="451"/>
      <c r="S15" s="451"/>
      <c r="T15" s="451"/>
      <c r="U15" s="451"/>
      <c r="V15" s="451"/>
      <c r="W15" s="451"/>
      <c r="X15" s="451"/>
      <c r="Y15" s="452"/>
    </row>
    <row r="16" spans="1:25" ht="30" customHeight="1" x14ac:dyDescent="0.25">
      <c r="A16" s="771" t="s">
        <v>682</v>
      </c>
      <c r="B16" s="771"/>
      <c r="C16" s="771"/>
      <c r="D16" s="771"/>
      <c r="E16" s="771"/>
      <c r="F16" s="771"/>
      <c r="G16" s="771"/>
      <c r="H16" s="771"/>
      <c r="I16" s="771"/>
      <c r="J16" s="771"/>
      <c r="K16" s="771"/>
      <c r="L16" s="771"/>
      <c r="M16" s="771"/>
      <c r="N16" s="771" t="s">
        <v>683</v>
      </c>
      <c r="O16" s="771"/>
      <c r="P16" s="771"/>
      <c r="Q16" s="771"/>
      <c r="R16" s="771"/>
      <c r="S16" s="771"/>
      <c r="T16" s="771"/>
      <c r="U16" s="771"/>
      <c r="V16" s="771"/>
      <c r="W16" s="771"/>
      <c r="X16" s="771"/>
      <c r="Y16" s="771"/>
    </row>
    <row r="17" spans="1:25" ht="30"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773" t="s">
        <v>684</v>
      </c>
      <c r="F18" s="773"/>
      <c r="G18" s="773"/>
      <c r="H18" s="442"/>
      <c r="I18" s="442"/>
      <c r="J18" s="442"/>
      <c r="K18" s="441"/>
      <c r="L18" s="439"/>
      <c r="M18" s="456"/>
      <c r="N18" s="772" t="s">
        <v>561</v>
      </c>
      <c r="O18" s="772"/>
      <c r="P18" s="772"/>
      <c r="Q18" s="772"/>
      <c r="R18" s="773" t="s">
        <v>580</v>
      </c>
      <c r="S18" s="773"/>
      <c r="T18" s="773"/>
      <c r="U18" s="773"/>
      <c r="V18" s="774" t="s">
        <v>581</v>
      </c>
      <c r="W18" s="774"/>
      <c r="X18" s="774"/>
      <c r="Y18" s="774"/>
    </row>
    <row r="19" spans="1:25" ht="15.75" customHeight="1" x14ac:dyDescent="0.25">
      <c r="A19" s="457" t="s">
        <v>562</v>
      </c>
      <c r="B19" s="458"/>
      <c r="C19" s="775" t="s">
        <v>582</v>
      </c>
      <c r="D19" s="775"/>
      <c r="E19" s="775"/>
      <c r="F19" s="775"/>
      <c r="G19" s="775"/>
      <c r="H19" s="775"/>
      <c r="I19" s="775"/>
      <c r="J19" s="775"/>
      <c r="K19" s="775"/>
      <c r="L19" s="775"/>
      <c r="M19" s="775"/>
      <c r="N19" s="772"/>
      <c r="O19" s="772"/>
      <c r="P19" s="772"/>
      <c r="Q19" s="772"/>
      <c r="R19" s="776" t="s">
        <v>583</v>
      </c>
      <c r="S19" s="776"/>
      <c r="T19" s="776"/>
      <c r="U19" s="776"/>
      <c r="V19" s="777"/>
      <c r="W19" s="777"/>
      <c r="X19" s="777"/>
      <c r="Y19" s="777"/>
    </row>
    <row r="20" spans="1:25" x14ac:dyDescent="0.25">
      <c r="A20" s="459"/>
      <c r="B20" s="451"/>
      <c r="C20" s="451"/>
      <c r="D20" s="451"/>
      <c r="E20" s="451"/>
      <c r="F20" s="451"/>
      <c r="G20" s="451"/>
      <c r="H20" s="447"/>
      <c r="I20" s="447"/>
      <c r="J20" s="447"/>
      <c r="K20" s="460"/>
      <c r="L20" s="460"/>
      <c r="M20" s="460"/>
      <c r="N20" s="460"/>
      <c r="O20" s="461"/>
      <c r="P20" s="461"/>
      <c r="Q20" s="461"/>
      <c r="R20" s="461"/>
      <c r="S20" s="461"/>
      <c r="T20" s="461"/>
      <c r="U20" s="461"/>
      <c r="V20" s="461"/>
      <c r="W20" s="461"/>
      <c r="X20" s="461"/>
      <c r="Y20" s="461"/>
    </row>
    <row r="21" spans="1:25" ht="15.75" x14ac:dyDescent="0.25">
      <c r="A21" s="807" t="s">
        <v>563</v>
      </c>
      <c r="B21" s="807"/>
      <c r="C21" s="807"/>
      <c r="D21" s="807"/>
      <c r="E21" s="807"/>
      <c r="F21" s="807"/>
      <c r="G21" s="807"/>
      <c r="H21" s="807"/>
      <c r="I21" s="807"/>
      <c r="J21" s="807"/>
      <c r="K21" s="807"/>
      <c r="L21" s="807"/>
      <c r="M21" s="807"/>
      <c r="N21" s="807"/>
      <c r="O21" s="807"/>
      <c r="P21" s="807"/>
      <c r="Q21" s="807"/>
      <c r="R21" s="807"/>
      <c r="S21" s="807"/>
      <c r="T21" s="807"/>
      <c r="U21" s="807"/>
      <c r="V21" s="807"/>
      <c r="W21" s="807"/>
      <c r="X21" s="807"/>
      <c r="Y21" s="807"/>
    </row>
    <row r="22" spans="1:25" x14ac:dyDescent="0.25">
      <c r="A22" s="462"/>
      <c r="B22" s="143"/>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764" t="s">
        <v>685</v>
      </c>
      <c r="D23" s="764"/>
      <c r="E23" s="764"/>
      <c r="F23" s="764"/>
      <c r="G23" s="764"/>
      <c r="H23" s="764"/>
      <c r="I23" s="764"/>
      <c r="J23" s="764"/>
      <c r="K23" s="764"/>
      <c r="L23" s="770" t="s">
        <v>686</v>
      </c>
      <c r="M23" s="770"/>
      <c r="N23" s="770"/>
      <c r="O23" s="770"/>
      <c r="P23" s="770"/>
      <c r="Q23" s="770"/>
      <c r="R23" s="770"/>
      <c r="S23" s="764" t="s">
        <v>687</v>
      </c>
      <c r="T23" s="764"/>
      <c r="U23" s="764"/>
      <c r="V23" s="764"/>
      <c r="W23" s="764"/>
      <c r="X23" s="764"/>
      <c r="Y23" s="764"/>
    </row>
    <row r="24" spans="1:25" ht="45" customHeight="1" x14ac:dyDescent="0.25">
      <c r="A24" s="765" t="s">
        <v>568</v>
      </c>
      <c r="B24" s="765"/>
      <c r="C24" s="764" t="s">
        <v>688</v>
      </c>
      <c r="D24" s="764"/>
      <c r="E24" s="764"/>
      <c r="F24" s="764"/>
      <c r="G24" s="764"/>
      <c r="H24" s="764"/>
      <c r="I24" s="764"/>
      <c r="J24" s="764"/>
      <c r="K24" s="764"/>
      <c r="L24" s="764" t="s">
        <v>588</v>
      </c>
      <c r="M24" s="764"/>
      <c r="N24" s="764"/>
      <c r="O24" s="764"/>
      <c r="P24" s="764"/>
      <c r="Q24" s="764"/>
      <c r="R24" s="764"/>
      <c r="S24" s="764" t="s">
        <v>689</v>
      </c>
      <c r="T24" s="764"/>
      <c r="U24" s="764"/>
      <c r="V24" s="764"/>
      <c r="W24" s="764"/>
      <c r="X24" s="764"/>
      <c r="Y24" s="764"/>
    </row>
    <row r="25" spans="1:25" ht="45" customHeight="1" x14ac:dyDescent="0.25">
      <c r="A25" s="763" t="s">
        <v>569</v>
      </c>
      <c r="B25" s="763"/>
      <c r="C25" s="764" t="s">
        <v>591</v>
      </c>
      <c r="D25" s="764"/>
      <c r="E25" s="764"/>
      <c r="F25" s="764"/>
      <c r="G25" s="764"/>
      <c r="H25" s="764"/>
      <c r="I25" s="764"/>
      <c r="J25" s="764"/>
      <c r="K25" s="764"/>
      <c r="L25" s="764" t="s">
        <v>591</v>
      </c>
      <c r="M25" s="764"/>
      <c r="N25" s="764"/>
      <c r="O25" s="764"/>
      <c r="P25" s="764"/>
      <c r="Q25" s="764"/>
      <c r="R25" s="764"/>
      <c r="S25" s="764" t="s">
        <v>591</v>
      </c>
      <c r="T25" s="764"/>
      <c r="U25" s="764"/>
      <c r="V25" s="764"/>
      <c r="W25" s="764"/>
      <c r="X25" s="764"/>
      <c r="Y25" s="764"/>
    </row>
    <row r="26" spans="1:25" ht="45" customHeight="1" x14ac:dyDescent="0.25">
      <c r="A26" s="763" t="s">
        <v>570</v>
      </c>
      <c r="B26" s="763"/>
      <c r="C26" s="764" t="s">
        <v>690</v>
      </c>
      <c r="D26" s="764"/>
      <c r="E26" s="764"/>
      <c r="F26" s="764"/>
      <c r="G26" s="764"/>
      <c r="H26" s="764"/>
      <c r="I26" s="764"/>
      <c r="J26" s="764"/>
      <c r="K26" s="764"/>
      <c r="L26" s="764" t="s">
        <v>593</v>
      </c>
      <c r="M26" s="764"/>
      <c r="N26" s="764"/>
      <c r="O26" s="764"/>
      <c r="P26" s="764"/>
      <c r="Q26" s="764"/>
      <c r="R26" s="764"/>
      <c r="S26" s="764" t="s">
        <v>594</v>
      </c>
      <c r="T26" s="764"/>
      <c r="U26" s="764"/>
      <c r="V26" s="764"/>
      <c r="W26" s="764"/>
      <c r="X26" s="764"/>
      <c r="Y26" s="764"/>
    </row>
    <row r="27" spans="1:25" ht="45" customHeight="1" x14ac:dyDescent="0.25">
      <c r="A27" s="765" t="s">
        <v>571</v>
      </c>
      <c r="B27" s="765"/>
      <c r="C27" s="764" t="s">
        <v>691</v>
      </c>
      <c r="D27" s="764"/>
      <c r="E27" s="764"/>
      <c r="F27" s="764"/>
      <c r="G27" s="764"/>
      <c r="H27" s="764"/>
      <c r="I27" s="764"/>
      <c r="J27" s="764"/>
      <c r="K27" s="764"/>
      <c r="L27" s="764" t="s">
        <v>692</v>
      </c>
      <c r="M27" s="764"/>
      <c r="N27" s="764"/>
      <c r="O27" s="764"/>
      <c r="P27" s="764"/>
      <c r="Q27" s="764"/>
      <c r="R27" s="764"/>
      <c r="S27" s="764" t="s">
        <v>693</v>
      </c>
      <c r="T27" s="764"/>
      <c r="U27" s="764"/>
      <c r="V27" s="764"/>
      <c r="W27" s="764"/>
      <c r="X27" s="764"/>
      <c r="Y27" s="764"/>
    </row>
  </sheetData>
  <mergeCells count="58">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E18:G18"/>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topLeftCell="A13"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6"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6" ht="20.25" customHeight="1" x14ac:dyDescent="0.25">
      <c r="A2" s="761"/>
      <c r="B2" s="762" t="s">
        <v>431</v>
      </c>
      <c r="C2" s="762"/>
      <c r="D2" s="762"/>
      <c r="E2" s="762"/>
      <c r="F2" s="762"/>
      <c r="G2" s="762"/>
      <c r="H2" s="762"/>
      <c r="I2" s="762"/>
      <c r="J2" s="762"/>
      <c r="K2" s="762"/>
      <c r="L2" s="762"/>
      <c r="M2" s="762"/>
      <c r="N2" s="388" t="s">
        <v>432</v>
      </c>
      <c r="O2" s="389"/>
      <c r="P2" s="389"/>
      <c r="Q2" s="389"/>
      <c r="R2" s="389"/>
      <c r="S2" s="389"/>
      <c r="T2" s="389"/>
      <c r="U2" s="389"/>
      <c r="V2" s="389"/>
      <c r="W2" s="389"/>
      <c r="X2" s="389"/>
      <c r="Y2" s="390"/>
    </row>
    <row r="3" spans="1:26"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6" ht="32.25" customHeight="1" x14ac:dyDescent="0.25">
      <c r="A4" s="397" t="s">
        <v>113</v>
      </c>
      <c r="B4" s="755" t="s">
        <v>114</v>
      </c>
      <c r="C4" s="755"/>
      <c r="D4" s="755"/>
      <c r="E4" s="755"/>
      <c r="F4" s="755"/>
      <c r="G4" s="755"/>
      <c r="H4" s="755"/>
      <c r="I4" s="755"/>
      <c r="J4" s="755"/>
      <c r="K4" s="398" t="s">
        <v>115</v>
      </c>
      <c r="L4" s="756" t="s">
        <v>151</v>
      </c>
      <c r="M4" s="756"/>
      <c r="N4" s="756"/>
      <c r="O4" s="756"/>
      <c r="P4" s="756"/>
      <c r="Q4" s="756"/>
      <c r="R4" s="757" t="s">
        <v>694</v>
      </c>
      <c r="S4" s="757"/>
      <c r="T4" s="757"/>
      <c r="U4" s="757"/>
      <c r="V4" s="757"/>
      <c r="W4" s="757"/>
      <c r="X4" s="757"/>
      <c r="Y4" s="757"/>
    </row>
    <row r="5" spans="1:26" ht="32.25" customHeight="1" x14ac:dyDescent="0.25">
      <c r="A5" s="399"/>
      <c r="B5" s="400"/>
      <c r="C5" s="400"/>
      <c r="D5" s="400"/>
      <c r="E5" s="401"/>
      <c r="F5" s="401"/>
      <c r="G5" s="401"/>
      <c r="H5" s="401"/>
      <c r="I5" s="401"/>
      <c r="J5" s="401"/>
      <c r="K5" s="402" t="s">
        <v>116</v>
      </c>
      <c r="L5" s="759" t="s">
        <v>309</v>
      </c>
      <c r="M5" s="759"/>
      <c r="N5" s="759"/>
      <c r="O5" s="759"/>
      <c r="P5" s="759"/>
      <c r="Q5" s="759"/>
      <c r="R5" s="760" t="s">
        <v>658</v>
      </c>
      <c r="S5" s="760"/>
      <c r="T5" s="760"/>
      <c r="U5" s="760"/>
      <c r="V5" s="760"/>
      <c r="W5" s="760"/>
      <c r="X5" s="760"/>
      <c r="Y5" s="760"/>
    </row>
    <row r="6" spans="1:26" ht="32.25" customHeight="1" x14ac:dyDescent="0.25">
      <c r="A6" s="397" t="s">
        <v>272</v>
      </c>
      <c r="B6" s="755" t="s">
        <v>273</v>
      </c>
      <c r="C6" s="755"/>
      <c r="D6" s="755"/>
      <c r="E6" s="755"/>
      <c r="F6" s="755"/>
      <c r="G6" s="755"/>
      <c r="H6" s="755"/>
      <c r="I6" s="755"/>
      <c r="J6" s="755"/>
      <c r="K6" s="398" t="s">
        <v>274</v>
      </c>
      <c r="L6" s="756" t="s">
        <v>319</v>
      </c>
      <c r="M6" s="756"/>
      <c r="N6" s="756"/>
      <c r="O6" s="756"/>
      <c r="P6" s="756"/>
      <c r="Q6" s="756"/>
      <c r="R6" s="757" t="s">
        <v>695</v>
      </c>
      <c r="S6" s="757"/>
      <c r="T6" s="757"/>
      <c r="U6" s="757"/>
      <c r="V6" s="757"/>
      <c r="W6" s="757"/>
      <c r="X6" s="757"/>
      <c r="Y6" s="757"/>
    </row>
    <row r="7" spans="1:26"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6" ht="32.25" customHeight="1" x14ac:dyDescent="0.25">
      <c r="A8" s="397" t="s">
        <v>210</v>
      </c>
      <c r="B8" s="755" t="s">
        <v>211</v>
      </c>
      <c r="C8" s="755"/>
      <c r="D8" s="755"/>
      <c r="E8" s="755"/>
      <c r="F8" s="755"/>
      <c r="G8" s="755"/>
      <c r="H8" s="755"/>
      <c r="I8" s="755"/>
      <c r="J8" s="755"/>
      <c r="K8" s="398" t="s">
        <v>212</v>
      </c>
      <c r="L8" s="756" t="s">
        <v>380</v>
      </c>
      <c r="M8" s="756"/>
      <c r="N8" s="756"/>
      <c r="O8" s="756"/>
      <c r="P8" s="756"/>
      <c r="Q8" s="756"/>
      <c r="R8" s="757" t="s">
        <v>659</v>
      </c>
      <c r="S8" s="757"/>
      <c r="T8" s="757"/>
      <c r="U8" s="757"/>
      <c r="V8" s="757"/>
      <c r="W8" s="757"/>
      <c r="X8" s="757"/>
      <c r="Y8" s="757"/>
    </row>
    <row r="9" spans="1:26"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6" ht="32.25" customHeight="1" x14ac:dyDescent="0.25">
      <c r="A10" s="397"/>
      <c r="B10" s="755"/>
      <c r="C10" s="755"/>
      <c r="D10" s="755"/>
      <c r="E10" s="755"/>
      <c r="F10" s="755"/>
      <c r="G10" s="755"/>
      <c r="H10" s="755"/>
      <c r="I10" s="755"/>
      <c r="J10" s="755"/>
      <c r="K10" s="398"/>
      <c r="L10" s="756"/>
      <c r="M10" s="756"/>
      <c r="N10" s="756"/>
      <c r="O10" s="756"/>
      <c r="P10" s="756"/>
      <c r="Q10" s="756"/>
      <c r="R10" s="757"/>
      <c r="S10" s="757"/>
      <c r="T10" s="757"/>
      <c r="U10" s="757"/>
      <c r="V10" s="757"/>
      <c r="W10" s="757"/>
      <c r="X10" s="757"/>
      <c r="Y10" s="757"/>
    </row>
    <row r="11" spans="1:26"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6"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c r="Z12" s="462"/>
    </row>
    <row r="13" spans="1:26" ht="30.75" customHeight="1" x14ac:dyDescent="0.25">
      <c r="A13" s="811" t="s">
        <v>696</v>
      </c>
      <c r="B13" s="811"/>
      <c r="C13" s="811"/>
      <c r="D13" s="811"/>
      <c r="E13" s="811"/>
      <c r="F13" s="811"/>
      <c r="G13" s="811"/>
      <c r="H13" s="811"/>
      <c r="I13" s="811"/>
      <c r="J13" s="811"/>
      <c r="K13" s="811"/>
      <c r="L13" s="811"/>
      <c r="M13" s="811"/>
      <c r="N13" s="788" t="s">
        <v>697</v>
      </c>
      <c r="O13" s="788"/>
      <c r="P13" s="788"/>
      <c r="Q13" s="788"/>
      <c r="R13" s="788"/>
      <c r="S13" s="788"/>
      <c r="T13" s="788"/>
      <c r="U13" s="788"/>
      <c r="V13" s="788"/>
      <c r="W13" s="788"/>
      <c r="X13" s="788"/>
      <c r="Y13" s="788"/>
      <c r="Z13" s="462"/>
    </row>
    <row r="14" spans="1:26" ht="30.75" customHeight="1" x14ac:dyDescent="0.25">
      <c r="A14" s="811"/>
      <c r="B14" s="811"/>
      <c r="C14" s="811"/>
      <c r="D14" s="811"/>
      <c r="E14" s="811"/>
      <c r="F14" s="811"/>
      <c r="G14" s="811"/>
      <c r="H14" s="811"/>
      <c r="I14" s="811"/>
      <c r="J14" s="811"/>
      <c r="K14" s="811"/>
      <c r="L14" s="811"/>
      <c r="M14" s="811"/>
      <c r="N14" s="788"/>
      <c r="O14" s="788"/>
      <c r="P14" s="788"/>
      <c r="Q14" s="788"/>
      <c r="R14" s="788"/>
      <c r="S14" s="788"/>
      <c r="T14" s="788"/>
      <c r="U14" s="788"/>
      <c r="V14" s="788"/>
      <c r="W14" s="788"/>
      <c r="X14" s="788"/>
      <c r="Y14" s="788"/>
      <c r="Z14" s="462"/>
    </row>
    <row r="15" spans="1:26"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c r="Z15" s="462"/>
    </row>
    <row r="16" spans="1:26" ht="30" customHeight="1" x14ac:dyDescent="0.25">
      <c r="A16" s="782" t="s">
        <v>698</v>
      </c>
      <c r="B16" s="782"/>
      <c r="C16" s="782"/>
      <c r="D16" s="782"/>
      <c r="E16" s="782"/>
      <c r="F16" s="782"/>
      <c r="G16" s="782"/>
      <c r="H16" s="782"/>
      <c r="I16" s="782"/>
      <c r="J16" s="782"/>
      <c r="K16" s="782"/>
      <c r="L16" s="782"/>
      <c r="M16" s="782"/>
      <c r="N16" s="782" t="s">
        <v>699</v>
      </c>
      <c r="O16" s="782"/>
      <c r="P16" s="782"/>
      <c r="Q16" s="782"/>
      <c r="R16" s="782"/>
      <c r="S16" s="782"/>
      <c r="T16" s="782"/>
      <c r="U16" s="782"/>
      <c r="V16" s="782"/>
      <c r="W16" s="782"/>
      <c r="X16" s="782"/>
      <c r="Y16" s="782"/>
      <c r="Z16" s="462"/>
    </row>
    <row r="17" spans="1:26"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c r="Z17" s="462"/>
    </row>
    <row r="18" spans="1:26" ht="19.5" customHeight="1" x14ac:dyDescent="0.25">
      <c r="A18" s="472" t="s">
        <v>559</v>
      </c>
      <c r="B18" s="413"/>
      <c r="C18" s="413"/>
      <c r="D18" s="413"/>
      <c r="E18" s="413"/>
      <c r="F18" s="785" t="s">
        <v>602</v>
      </c>
      <c r="G18" s="785"/>
      <c r="H18" s="785"/>
      <c r="I18" s="785"/>
      <c r="J18" s="785"/>
      <c r="K18" s="785"/>
      <c r="L18" s="785"/>
      <c r="M18" s="785"/>
      <c r="N18" s="783" t="s">
        <v>561</v>
      </c>
      <c r="O18" s="783"/>
      <c r="P18" s="783"/>
      <c r="Q18" s="783"/>
      <c r="R18" s="784"/>
      <c r="S18" s="784"/>
      <c r="T18" s="784"/>
      <c r="U18" s="784"/>
      <c r="V18" s="785"/>
      <c r="W18" s="785"/>
      <c r="X18" s="785"/>
      <c r="Y18" s="785"/>
      <c r="Z18" s="462"/>
    </row>
    <row r="19" spans="1:26" ht="19.5" customHeight="1"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c r="Z19" s="462"/>
    </row>
    <row r="20" spans="1:26"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c r="Z20" s="462"/>
    </row>
    <row r="21" spans="1:26"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c r="Z21" s="462"/>
    </row>
    <row r="22" spans="1:26" x14ac:dyDescent="0.25">
      <c r="A22" s="434"/>
      <c r="B22" s="434"/>
      <c r="C22" s="809" t="s">
        <v>564</v>
      </c>
      <c r="D22" s="809"/>
      <c r="E22" s="809"/>
      <c r="F22" s="809"/>
      <c r="G22" s="809"/>
      <c r="H22" s="809"/>
      <c r="I22" s="809"/>
      <c r="J22" s="809"/>
      <c r="K22" s="746" t="s">
        <v>565</v>
      </c>
      <c r="L22" s="746"/>
      <c r="M22" s="746"/>
      <c r="N22" s="746"/>
      <c r="O22" s="746"/>
      <c r="P22" s="746"/>
      <c r="Q22" s="746"/>
      <c r="R22" s="746"/>
      <c r="S22" s="745" t="s">
        <v>566</v>
      </c>
      <c r="T22" s="745"/>
      <c r="U22" s="745"/>
      <c r="V22" s="745"/>
      <c r="W22" s="745"/>
      <c r="X22" s="745"/>
      <c r="Y22" s="745"/>
      <c r="Z22" s="462"/>
    </row>
    <row r="23" spans="1:26" ht="33.75" customHeight="1" x14ac:dyDescent="0.25">
      <c r="A23" s="747" t="s">
        <v>567</v>
      </c>
      <c r="B23" s="747"/>
      <c r="C23" s="764" t="s">
        <v>700</v>
      </c>
      <c r="D23" s="764"/>
      <c r="E23" s="764"/>
      <c r="F23" s="764"/>
      <c r="G23" s="764"/>
      <c r="H23" s="764"/>
      <c r="I23" s="764"/>
      <c r="J23" s="764"/>
      <c r="K23" s="764" t="s">
        <v>701</v>
      </c>
      <c r="L23" s="764"/>
      <c r="M23" s="764"/>
      <c r="N23" s="764"/>
      <c r="O23" s="764"/>
      <c r="P23" s="764"/>
      <c r="Q23" s="764"/>
      <c r="R23" s="764"/>
      <c r="S23" s="810" t="s">
        <v>702</v>
      </c>
      <c r="T23" s="810"/>
      <c r="U23" s="810"/>
      <c r="V23" s="810"/>
      <c r="W23" s="810"/>
      <c r="X23" s="810"/>
      <c r="Y23" s="810"/>
      <c r="Z23" s="810"/>
    </row>
    <row r="24" spans="1:26" ht="78" customHeight="1" x14ac:dyDescent="0.25">
      <c r="A24" s="743" t="s">
        <v>568</v>
      </c>
      <c r="B24" s="743"/>
      <c r="C24" s="764" t="s">
        <v>703</v>
      </c>
      <c r="D24" s="764"/>
      <c r="E24" s="764"/>
      <c r="F24" s="764"/>
      <c r="G24" s="764"/>
      <c r="H24" s="764"/>
      <c r="I24" s="764"/>
      <c r="J24" s="764"/>
      <c r="K24" s="764" t="s">
        <v>704</v>
      </c>
      <c r="L24" s="764"/>
      <c r="M24" s="764"/>
      <c r="N24" s="764"/>
      <c r="O24" s="764"/>
      <c r="P24" s="764"/>
      <c r="Q24" s="764"/>
      <c r="R24" s="764"/>
      <c r="S24" s="764" t="s">
        <v>705</v>
      </c>
      <c r="T24" s="764"/>
      <c r="U24" s="764"/>
      <c r="V24" s="764"/>
      <c r="W24" s="764"/>
      <c r="X24" s="764"/>
      <c r="Y24" s="764"/>
      <c r="Z24" s="764"/>
    </row>
    <row r="25" spans="1:26" ht="29.25" customHeight="1" x14ac:dyDescent="0.25">
      <c r="A25" s="741" t="s">
        <v>569</v>
      </c>
      <c r="B25" s="741"/>
      <c r="C25" s="764" t="s">
        <v>590</v>
      </c>
      <c r="D25" s="764"/>
      <c r="E25" s="764"/>
      <c r="F25" s="764"/>
      <c r="G25" s="764"/>
      <c r="H25" s="764"/>
      <c r="I25" s="764"/>
      <c r="J25" s="764"/>
      <c r="K25" s="764" t="s">
        <v>591</v>
      </c>
      <c r="L25" s="764"/>
      <c r="M25" s="764"/>
      <c r="N25" s="764"/>
      <c r="O25" s="764"/>
      <c r="P25" s="764"/>
      <c r="Q25" s="764"/>
      <c r="R25" s="764"/>
      <c r="S25" s="764" t="s">
        <v>591</v>
      </c>
      <c r="T25" s="764"/>
      <c r="U25" s="764"/>
      <c r="V25" s="764"/>
      <c r="W25" s="764"/>
      <c r="X25" s="764"/>
      <c r="Y25" s="764"/>
      <c r="Z25" s="764"/>
    </row>
    <row r="26" spans="1:26" ht="45" customHeight="1" x14ac:dyDescent="0.25">
      <c r="A26" s="741" t="s">
        <v>570</v>
      </c>
      <c r="B26" s="741"/>
      <c r="C26" s="764" t="s">
        <v>706</v>
      </c>
      <c r="D26" s="764"/>
      <c r="E26" s="764"/>
      <c r="F26" s="764"/>
      <c r="G26" s="764"/>
      <c r="H26" s="764"/>
      <c r="I26" s="764"/>
      <c r="J26" s="764"/>
      <c r="K26" s="764" t="s">
        <v>707</v>
      </c>
      <c r="L26" s="764"/>
      <c r="M26" s="764"/>
      <c r="N26" s="764"/>
      <c r="O26" s="764"/>
      <c r="P26" s="764"/>
      <c r="Q26" s="764"/>
      <c r="R26" s="764"/>
      <c r="S26" s="764" t="s">
        <v>708</v>
      </c>
      <c r="T26" s="764"/>
      <c r="U26" s="764"/>
      <c r="V26" s="764"/>
      <c r="W26" s="764"/>
      <c r="X26" s="764"/>
      <c r="Y26" s="764"/>
      <c r="Z26" s="764"/>
    </row>
    <row r="27" spans="1:26" ht="45" customHeight="1" x14ac:dyDescent="0.25">
      <c r="A27" s="743" t="s">
        <v>571</v>
      </c>
      <c r="B27" s="743"/>
      <c r="C27" s="764" t="s">
        <v>709</v>
      </c>
      <c r="D27" s="764"/>
      <c r="E27" s="764"/>
      <c r="F27" s="764"/>
      <c r="G27" s="764"/>
      <c r="H27" s="764"/>
      <c r="I27" s="764"/>
      <c r="J27" s="764"/>
      <c r="K27" s="764" t="s">
        <v>710</v>
      </c>
      <c r="L27" s="764"/>
      <c r="M27" s="764"/>
      <c r="N27" s="764"/>
      <c r="O27" s="764"/>
      <c r="P27" s="764"/>
      <c r="Q27" s="764"/>
      <c r="R27" s="764"/>
      <c r="S27" s="764" t="s">
        <v>711</v>
      </c>
      <c r="T27" s="764"/>
      <c r="U27" s="764"/>
      <c r="V27" s="764"/>
      <c r="W27" s="764"/>
      <c r="X27" s="764"/>
      <c r="Y27" s="764"/>
      <c r="Z27" s="764"/>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U18"/>
    <mergeCell ref="V18:Y18"/>
    <mergeCell ref="R19:U19"/>
    <mergeCell ref="V19:Y19"/>
    <mergeCell ref="A21:Y21"/>
    <mergeCell ref="C22:J22"/>
    <mergeCell ref="K22:R22"/>
    <mergeCell ref="S22:Y22"/>
    <mergeCell ref="A23:B23"/>
    <mergeCell ref="C23:J23"/>
    <mergeCell ref="K23:R23"/>
    <mergeCell ref="S23:Z23"/>
    <mergeCell ref="A24:B24"/>
    <mergeCell ref="C24:J24"/>
    <mergeCell ref="K24:R24"/>
    <mergeCell ref="S24:Z24"/>
    <mergeCell ref="A25:B25"/>
    <mergeCell ref="C25:J25"/>
    <mergeCell ref="K25:R25"/>
    <mergeCell ref="S25:Z25"/>
    <mergeCell ref="A26:B26"/>
    <mergeCell ref="C26:J26"/>
    <mergeCell ref="K26:R26"/>
    <mergeCell ref="S26:Z26"/>
    <mergeCell ref="A27:B27"/>
    <mergeCell ref="C27:J27"/>
    <mergeCell ref="K27:R27"/>
    <mergeCell ref="S27:Z27"/>
  </mergeCells>
  <pageMargins left="0.7" right="0.7" top="0.75" bottom="0.75" header="0.51180555555555496" footer="0.51180555555555496"/>
  <pageSetup paperSize="0" scale="0" firstPageNumber="0" orientation="portrait" usePrinterDefaults="0"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A16" sqref="A16"/>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431</v>
      </c>
      <c r="C2" s="762"/>
      <c r="D2" s="762"/>
      <c r="E2" s="762"/>
      <c r="F2" s="762"/>
      <c r="G2" s="762"/>
      <c r="H2" s="762"/>
      <c r="I2" s="762"/>
      <c r="J2" s="762"/>
      <c r="K2" s="762"/>
      <c r="L2" s="762"/>
      <c r="M2" s="762"/>
      <c r="N2" s="388" t="s">
        <v>434</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183</v>
      </c>
      <c r="B4" s="755" t="s">
        <v>712</v>
      </c>
      <c r="C4" s="755"/>
      <c r="D4" s="755"/>
      <c r="E4" s="755"/>
      <c r="F4" s="755"/>
      <c r="G4" s="755"/>
      <c r="H4" s="755"/>
      <c r="I4" s="755"/>
      <c r="J4" s="755"/>
      <c r="K4" s="398" t="s">
        <v>713</v>
      </c>
      <c r="L4" s="756" t="s">
        <v>284</v>
      </c>
      <c r="M4" s="756"/>
      <c r="N4" s="756"/>
      <c r="O4" s="756"/>
      <c r="P4" s="756"/>
      <c r="Q4" s="756"/>
      <c r="R4" s="757" t="s">
        <v>714</v>
      </c>
      <c r="S4" s="757"/>
      <c r="T4" s="757"/>
      <c r="U4" s="757"/>
      <c r="V4" s="757"/>
      <c r="W4" s="757"/>
      <c r="X4" s="757"/>
      <c r="Y4" s="757"/>
    </row>
    <row r="5" spans="1:25" ht="32.25" customHeight="1" x14ac:dyDescent="0.25">
      <c r="A5" s="399"/>
      <c r="B5" s="400"/>
      <c r="C5" s="400"/>
      <c r="D5" s="400"/>
      <c r="E5" s="401"/>
      <c r="F5" s="401"/>
      <c r="G5" s="401"/>
      <c r="H5" s="401"/>
      <c r="I5" s="401"/>
      <c r="J5" s="401"/>
      <c r="K5" s="402" t="s">
        <v>209</v>
      </c>
      <c r="L5" s="759" t="s">
        <v>339</v>
      </c>
      <c r="M5" s="759"/>
      <c r="N5" s="759"/>
      <c r="O5" s="759"/>
      <c r="P5" s="759"/>
      <c r="Q5" s="759"/>
      <c r="R5" s="760" t="s">
        <v>342</v>
      </c>
      <c r="S5" s="760"/>
      <c r="T5" s="760"/>
      <c r="U5" s="760"/>
      <c r="V5" s="760"/>
      <c r="W5" s="760"/>
      <c r="X5" s="760"/>
      <c r="Y5" s="760"/>
    </row>
    <row r="6" spans="1:25" ht="32.25" customHeight="1" x14ac:dyDescent="0.25">
      <c r="A6" s="397" t="s">
        <v>169</v>
      </c>
      <c r="B6" s="755" t="s">
        <v>170</v>
      </c>
      <c r="C6" s="755"/>
      <c r="D6" s="755"/>
      <c r="E6" s="755"/>
      <c r="F6" s="755"/>
      <c r="G6" s="755"/>
      <c r="H6" s="755"/>
      <c r="I6" s="755"/>
      <c r="J6" s="755"/>
      <c r="K6" s="398" t="s">
        <v>715</v>
      </c>
      <c r="L6" s="756" t="s">
        <v>716</v>
      </c>
      <c r="M6" s="756"/>
      <c r="N6" s="756"/>
      <c r="O6" s="756"/>
      <c r="P6" s="756"/>
      <c r="Q6" s="756"/>
      <c r="R6" s="757" t="s">
        <v>218</v>
      </c>
      <c r="S6" s="757"/>
      <c r="T6" s="757"/>
      <c r="U6" s="757"/>
      <c r="V6" s="757"/>
      <c r="W6" s="757"/>
      <c r="X6" s="757"/>
      <c r="Y6" s="757"/>
    </row>
    <row r="7" spans="1:25" ht="32.25" customHeight="1" x14ac:dyDescent="0.25">
      <c r="A7" s="403"/>
      <c r="B7" s="404"/>
      <c r="C7" s="404"/>
      <c r="D7" s="404"/>
      <c r="E7" s="404"/>
      <c r="F7" s="404"/>
      <c r="G7" s="404"/>
      <c r="H7" s="404"/>
      <c r="I7" s="404"/>
      <c r="J7" s="404"/>
      <c r="K7" s="402" t="s">
        <v>717</v>
      </c>
      <c r="L7" s="759" t="s">
        <v>718</v>
      </c>
      <c r="M7" s="759"/>
      <c r="N7" s="759"/>
      <c r="O7" s="759"/>
      <c r="P7" s="759"/>
      <c r="Q7" s="759"/>
      <c r="R7" s="760" t="s">
        <v>719</v>
      </c>
      <c r="S7" s="760"/>
      <c r="T7" s="760"/>
      <c r="U7" s="760"/>
      <c r="V7" s="760"/>
      <c r="W7" s="760"/>
      <c r="X7" s="760"/>
      <c r="Y7" s="760"/>
    </row>
    <row r="8" spans="1:25" ht="32.25" customHeight="1" x14ac:dyDescent="0.25">
      <c r="A8" s="397" t="s">
        <v>281</v>
      </c>
      <c r="B8" s="755" t="s">
        <v>282</v>
      </c>
      <c r="C8" s="755"/>
      <c r="D8" s="755"/>
      <c r="E8" s="755"/>
      <c r="F8" s="755"/>
      <c r="G8" s="755"/>
      <c r="H8" s="755"/>
      <c r="I8" s="755"/>
      <c r="J8" s="755"/>
      <c r="K8" s="398" t="s">
        <v>679</v>
      </c>
      <c r="L8" s="756" t="s">
        <v>357</v>
      </c>
      <c r="M8" s="756"/>
      <c r="N8" s="756"/>
      <c r="O8" s="756"/>
      <c r="P8" s="756"/>
      <c r="Q8" s="756"/>
      <c r="R8" s="757" t="s">
        <v>720</v>
      </c>
      <c r="S8" s="757"/>
      <c r="T8" s="757"/>
      <c r="U8" s="757"/>
      <c r="V8" s="757"/>
      <c r="W8" s="757"/>
      <c r="X8" s="757"/>
      <c r="Y8" s="757"/>
    </row>
    <row r="9" spans="1:25" ht="32.25" customHeight="1" x14ac:dyDescent="0.25">
      <c r="A9" s="405" t="s">
        <v>268</v>
      </c>
      <c r="B9" s="812" t="s">
        <v>269</v>
      </c>
      <c r="C9" s="812"/>
      <c r="D9" s="812"/>
      <c r="E9" s="812"/>
      <c r="F9" s="812"/>
      <c r="G9" s="812"/>
      <c r="H9" s="812"/>
      <c r="I9" s="812"/>
      <c r="J9" s="812"/>
      <c r="K9" s="402" t="s">
        <v>721</v>
      </c>
      <c r="L9" s="759" t="s">
        <v>309</v>
      </c>
      <c r="M9" s="759"/>
      <c r="N9" s="759"/>
      <c r="O9" s="759"/>
      <c r="P9" s="759"/>
      <c r="Q9" s="759"/>
      <c r="R9" s="760" t="s">
        <v>311</v>
      </c>
      <c r="S9" s="760"/>
      <c r="T9" s="760"/>
      <c r="U9" s="760"/>
      <c r="V9" s="760"/>
      <c r="W9" s="760"/>
      <c r="X9" s="760"/>
      <c r="Y9" s="760"/>
    </row>
    <row r="10" spans="1:25" ht="32.25" customHeight="1" x14ac:dyDescent="0.25">
      <c r="A10" s="397" t="s">
        <v>224</v>
      </c>
      <c r="B10" s="755" t="s">
        <v>722</v>
      </c>
      <c r="C10" s="755"/>
      <c r="D10" s="755"/>
      <c r="E10" s="755"/>
      <c r="F10" s="755"/>
      <c r="G10" s="755"/>
      <c r="H10" s="755"/>
      <c r="I10" s="755"/>
      <c r="J10" s="755"/>
      <c r="K10" s="398" t="s">
        <v>723</v>
      </c>
      <c r="L10" s="756" t="s">
        <v>299</v>
      </c>
      <c r="M10" s="756"/>
      <c r="N10" s="756"/>
      <c r="O10" s="756"/>
      <c r="P10" s="756"/>
      <c r="Q10" s="756"/>
      <c r="R10" s="757" t="s">
        <v>301</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36" t="s">
        <v>555</v>
      </c>
      <c r="B12" s="437"/>
      <c r="C12" s="437"/>
      <c r="D12" s="437"/>
      <c r="E12" s="437"/>
      <c r="F12" s="437"/>
      <c r="G12" s="437"/>
      <c r="H12" s="437"/>
      <c r="I12" s="437"/>
      <c r="J12" s="437"/>
      <c r="K12" s="438"/>
      <c r="L12" s="439"/>
      <c r="M12" s="440"/>
      <c r="N12" s="441" t="s">
        <v>556</v>
      </c>
      <c r="O12" s="442"/>
      <c r="P12" s="442"/>
      <c r="Q12" s="442"/>
      <c r="R12" s="442"/>
      <c r="S12" s="442"/>
      <c r="T12" s="442"/>
      <c r="U12" s="442"/>
      <c r="V12" s="442"/>
      <c r="W12" s="442"/>
      <c r="X12" s="442"/>
      <c r="Y12" s="443"/>
    </row>
    <row r="13" spans="1:25" ht="30.75" customHeight="1" x14ac:dyDescent="0.25">
      <c r="A13" s="778" t="s">
        <v>724</v>
      </c>
      <c r="B13" s="778"/>
      <c r="C13" s="778"/>
      <c r="D13" s="778"/>
      <c r="E13" s="778"/>
      <c r="F13" s="778"/>
      <c r="G13" s="778"/>
      <c r="H13" s="778"/>
      <c r="I13" s="778"/>
      <c r="J13" s="778"/>
      <c r="K13" s="778"/>
      <c r="L13" s="778"/>
      <c r="M13" s="778"/>
      <c r="N13" s="778" t="s">
        <v>725</v>
      </c>
      <c r="O13" s="778"/>
      <c r="P13" s="778"/>
      <c r="Q13" s="778"/>
      <c r="R13" s="778"/>
      <c r="S13" s="778"/>
      <c r="T13" s="778"/>
      <c r="U13" s="778"/>
      <c r="V13" s="778"/>
      <c r="W13" s="778"/>
      <c r="X13" s="778"/>
      <c r="Y13" s="778"/>
    </row>
    <row r="14" spans="1:25" ht="30.75" customHeight="1" x14ac:dyDescent="0.25">
      <c r="A14" s="778"/>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row>
    <row r="15" spans="1:25" ht="16.5" customHeight="1" x14ac:dyDescent="0.25">
      <c r="A15" s="444" t="s">
        <v>557</v>
      </c>
      <c r="B15" s="445"/>
      <c r="C15" s="446"/>
      <c r="D15" s="446"/>
      <c r="E15" s="446"/>
      <c r="F15" s="446"/>
      <c r="G15" s="446"/>
      <c r="H15" s="446"/>
      <c r="I15" s="446"/>
      <c r="J15" s="446"/>
      <c r="K15" s="447"/>
      <c r="L15" s="448"/>
      <c r="M15" s="449"/>
      <c r="N15" s="450" t="s">
        <v>558</v>
      </c>
      <c r="O15" s="451"/>
      <c r="P15" s="451"/>
      <c r="Q15" s="451"/>
      <c r="R15" s="451"/>
      <c r="S15" s="451"/>
      <c r="T15" s="451"/>
      <c r="U15" s="451"/>
      <c r="V15" s="451"/>
      <c r="W15" s="451"/>
      <c r="X15" s="451"/>
      <c r="Y15" s="452"/>
    </row>
    <row r="16" spans="1:25" ht="30" customHeight="1" x14ac:dyDescent="0.25">
      <c r="A16" s="771" t="s">
        <v>726</v>
      </c>
      <c r="B16" s="771"/>
      <c r="C16" s="771"/>
      <c r="D16" s="771"/>
      <c r="E16" s="771"/>
      <c r="F16" s="771"/>
      <c r="G16" s="771"/>
      <c r="H16" s="771"/>
      <c r="I16" s="771"/>
      <c r="J16" s="771"/>
      <c r="K16" s="771"/>
      <c r="L16" s="771"/>
      <c r="M16" s="771"/>
      <c r="N16" s="771" t="s">
        <v>727</v>
      </c>
      <c r="O16" s="771"/>
      <c r="P16" s="771"/>
      <c r="Q16" s="771"/>
      <c r="R16" s="771"/>
      <c r="S16" s="771"/>
      <c r="T16" s="771"/>
      <c r="U16" s="771"/>
      <c r="V16" s="771"/>
      <c r="W16" s="771"/>
      <c r="X16" s="771"/>
      <c r="Y16" s="771"/>
    </row>
    <row r="17" spans="1:25" ht="30"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773" t="s">
        <v>684</v>
      </c>
      <c r="F18" s="773"/>
      <c r="G18" s="773"/>
      <c r="H18" s="442"/>
      <c r="I18" s="442"/>
      <c r="J18" s="442"/>
      <c r="K18" s="441"/>
      <c r="L18" s="439"/>
      <c r="M18" s="456"/>
      <c r="N18" s="772" t="s">
        <v>561</v>
      </c>
      <c r="O18" s="772"/>
      <c r="P18" s="772"/>
      <c r="Q18" s="772"/>
      <c r="R18" s="773" t="s">
        <v>728</v>
      </c>
      <c r="S18" s="773"/>
      <c r="T18" s="773"/>
      <c r="U18" s="773"/>
      <c r="V18" s="774" t="s">
        <v>583</v>
      </c>
      <c r="W18" s="774"/>
      <c r="X18" s="774"/>
      <c r="Y18" s="774"/>
    </row>
    <row r="19" spans="1:25" ht="18" customHeight="1" x14ac:dyDescent="0.25">
      <c r="A19" s="457" t="s">
        <v>562</v>
      </c>
      <c r="B19" s="458"/>
      <c r="C19" s="775" t="s">
        <v>729</v>
      </c>
      <c r="D19" s="775"/>
      <c r="E19" s="775"/>
      <c r="F19" s="775"/>
      <c r="G19" s="775"/>
      <c r="H19" s="775"/>
      <c r="I19" s="775"/>
      <c r="J19" s="775"/>
      <c r="K19" s="775"/>
      <c r="L19" s="775"/>
      <c r="M19" s="775"/>
      <c r="N19" s="772"/>
      <c r="O19" s="772"/>
      <c r="P19" s="772"/>
      <c r="Q19" s="772"/>
      <c r="R19" s="776" t="s">
        <v>581</v>
      </c>
      <c r="S19" s="776"/>
      <c r="T19" s="776"/>
      <c r="U19" s="776"/>
      <c r="V19" s="777"/>
      <c r="W19" s="777"/>
      <c r="X19" s="777"/>
      <c r="Y19" s="777"/>
    </row>
    <row r="20" spans="1:25" x14ac:dyDescent="0.25">
      <c r="A20" s="459"/>
      <c r="B20" s="451"/>
      <c r="C20" s="451"/>
      <c r="D20" s="451"/>
      <c r="E20" s="451"/>
      <c r="F20" s="451"/>
      <c r="G20" s="451"/>
      <c r="H20" s="447"/>
      <c r="I20" s="447"/>
      <c r="J20" s="447"/>
      <c r="K20" s="460"/>
      <c r="L20" s="460"/>
      <c r="M20" s="460"/>
      <c r="N20" s="460"/>
      <c r="O20" s="461"/>
      <c r="P20" s="461"/>
      <c r="Q20" s="461"/>
      <c r="R20" s="461"/>
      <c r="S20" s="461"/>
      <c r="T20" s="461"/>
      <c r="U20" s="461"/>
      <c r="V20" s="461"/>
      <c r="W20" s="461"/>
      <c r="X20" s="461"/>
      <c r="Y20" s="461"/>
    </row>
    <row r="21" spans="1:25" ht="15.75" x14ac:dyDescent="0.25">
      <c r="A21" s="807" t="s">
        <v>563</v>
      </c>
      <c r="B21" s="807"/>
      <c r="C21" s="807"/>
      <c r="D21" s="807"/>
      <c r="E21" s="807"/>
      <c r="F21" s="807"/>
      <c r="G21" s="807"/>
      <c r="H21" s="807"/>
      <c r="I21" s="807"/>
      <c r="J21" s="807"/>
      <c r="K21" s="807"/>
      <c r="L21" s="807"/>
      <c r="M21" s="807"/>
      <c r="N21" s="807"/>
      <c r="O21" s="807"/>
      <c r="P21" s="807"/>
      <c r="Q21" s="807"/>
      <c r="R21" s="807"/>
      <c r="S21" s="807"/>
      <c r="T21" s="807"/>
      <c r="U21" s="807"/>
      <c r="V21" s="807"/>
      <c r="W21" s="807"/>
      <c r="X21" s="807"/>
      <c r="Y21" s="807"/>
    </row>
    <row r="22" spans="1:25" x14ac:dyDescent="0.25">
      <c r="A22" s="462"/>
      <c r="B22" s="143"/>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764" t="s">
        <v>730</v>
      </c>
      <c r="D23" s="764"/>
      <c r="E23" s="764"/>
      <c r="F23" s="764"/>
      <c r="G23" s="764"/>
      <c r="H23" s="764"/>
      <c r="I23" s="764"/>
      <c r="J23" s="764"/>
      <c r="K23" s="764"/>
      <c r="L23" s="770" t="s">
        <v>731</v>
      </c>
      <c r="M23" s="770"/>
      <c r="N23" s="770"/>
      <c r="O23" s="770"/>
      <c r="P23" s="770"/>
      <c r="Q23" s="770"/>
      <c r="R23" s="770"/>
      <c r="S23" s="764" t="s">
        <v>732</v>
      </c>
      <c r="T23" s="764"/>
      <c r="U23" s="764"/>
      <c r="V23" s="764"/>
      <c r="W23" s="764"/>
      <c r="X23" s="764"/>
      <c r="Y23" s="764"/>
    </row>
    <row r="24" spans="1:25" ht="45" customHeight="1" x14ac:dyDescent="0.25">
      <c r="A24" s="765" t="s">
        <v>568</v>
      </c>
      <c r="B24" s="765"/>
      <c r="C24" s="764" t="s">
        <v>733</v>
      </c>
      <c r="D24" s="764"/>
      <c r="E24" s="764"/>
      <c r="F24" s="764"/>
      <c r="G24" s="764"/>
      <c r="H24" s="764"/>
      <c r="I24" s="764"/>
      <c r="J24" s="764"/>
      <c r="K24" s="764"/>
      <c r="L24" s="764" t="s">
        <v>734</v>
      </c>
      <c r="M24" s="764"/>
      <c r="N24" s="764"/>
      <c r="O24" s="764"/>
      <c r="P24" s="764"/>
      <c r="Q24" s="764"/>
      <c r="R24" s="764"/>
      <c r="S24" s="764" t="s">
        <v>735</v>
      </c>
      <c r="T24" s="764"/>
      <c r="U24" s="764"/>
      <c r="V24" s="764"/>
      <c r="W24" s="764"/>
      <c r="X24" s="764"/>
      <c r="Y24" s="764"/>
    </row>
    <row r="25" spans="1:25" ht="45" customHeight="1" x14ac:dyDescent="0.25">
      <c r="A25" s="763" t="s">
        <v>569</v>
      </c>
      <c r="B25" s="763"/>
      <c r="C25" s="764" t="s">
        <v>590</v>
      </c>
      <c r="D25" s="764"/>
      <c r="E25" s="764"/>
      <c r="F25" s="764"/>
      <c r="G25" s="764"/>
      <c r="H25" s="764"/>
      <c r="I25" s="764"/>
      <c r="J25" s="764"/>
      <c r="K25" s="764"/>
      <c r="L25" s="764" t="s">
        <v>591</v>
      </c>
      <c r="M25" s="764"/>
      <c r="N25" s="764"/>
      <c r="O25" s="764"/>
      <c r="P25" s="764"/>
      <c r="Q25" s="764"/>
      <c r="R25" s="764"/>
      <c r="S25" s="764" t="s">
        <v>591</v>
      </c>
      <c r="T25" s="764"/>
      <c r="U25" s="764"/>
      <c r="V25" s="764"/>
      <c r="W25" s="764"/>
      <c r="X25" s="764"/>
      <c r="Y25" s="764"/>
    </row>
    <row r="26" spans="1:25" ht="45" customHeight="1" x14ac:dyDescent="0.25">
      <c r="A26" s="763" t="s">
        <v>570</v>
      </c>
      <c r="B26" s="763"/>
      <c r="C26" s="764" t="s">
        <v>736</v>
      </c>
      <c r="D26" s="764"/>
      <c r="E26" s="764"/>
      <c r="F26" s="764"/>
      <c r="G26" s="764"/>
      <c r="H26" s="764"/>
      <c r="I26" s="764"/>
      <c r="J26" s="764"/>
      <c r="K26" s="764"/>
      <c r="L26" s="764" t="s">
        <v>737</v>
      </c>
      <c r="M26" s="764"/>
      <c r="N26" s="764"/>
      <c r="O26" s="764"/>
      <c r="P26" s="764"/>
      <c r="Q26" s="764"/>
      <c r="R26" s="764"/>
      <c r="S26" s="764" t="s">
        <v>738</v>
      </c>
      <c r="T26" s="764"/>
      <c r="U26" s="764"/>
      <c r="V26" s="764"/>
      <c r="W26" s="764"/>
      <c r="X26" s="764"/>
      <c r="Y26" s="764"/>
    </row>
    <row r="27" spans="1:25" ht="45" customHeight="1" x14ac:dyDescent="0.25">
      <c r="A27" s="765" t="s">
        <v>571</v>
      </c>
      <c r="B27" s="765"/>
      <c r="C27" s="764" t="s">
        <v>739</v>
      </c>
      <c r="D27" s="764"/>
      <c r="E27" s="764"/>
      <c r="F27" s="764"/>
      <c r="G27" s="764"/>
      <c r="H27" s="764"/>
      <c r="I27" s="764"/>
      <c r="J27" s="764"/>
      <c r="K27" s="764"/>
      <c r="L27" s="764" t="s">
        <v>740</v>
      </c>
      <c r="M27" s="764"/>
      <c r="N27" s="764"/>
      <c r="O27" s="764"/>
      <c r="P27" s="764"/>
      <c r="Q27" s="764"/>
      <c r="R27" s="764"/>
      <c r="S27" s="764" t="s">
        <v>741</v>
      </c>
      <c r="T27" s="764"/>
      <c r="U27" s="764"/>
      <c r="V27" s="764"/>
      <c r="W27" s="764"/>
      <c r="X27" s="764"/>
      <c r="Y27" s="764"/>
    </row>
  </sheetData>
  <mergeCells count="59">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B9:J9"/>
    <mergeCell ref="L9:Q9"/>
    <mergeCell ref="R9:Y9"/>
    <mergeCell ref="B10:J10"/>
    <mergeCell ref="L10:Q10"/>
    <mergeCell ref="R10:Y10"/>
    <mergeCell ref="B11:J11"/>
    <mergeCell ref="L11:Q11"/>
    <mergeCell ref="R11:Y11"/>
    <mergeCell ref="A13:M14"/>
    <mergeCell ref="N13:Y14"/>
    <mergeCell ref="A16:M17"/>
    <mergeCell ref="N16:Y17"/>
    <mergeCell ref="E18:G18"/>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S27" sqref="S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5.75" customHeight="1" x14ac:dyDescent="0.25">
      <c r="A2" s="761"/>
      <c r="B2" s="762" t="s">
        <v>431</v>
      </c>
      <c r="C2" s="762"/>
      <c r="D2" s="762"/>
      <c r="E2" s="762"/>
      <c r="F2" s="762"/>
      <c r="G2" s="762"/>
      <c r="H2" s="762"/>
      <c r="I2" s="762"/>
      <c r="J2" s="762"/>
      <c r="K2" s="762"/>
      <c r="L2" s="762"/>
      <c r="M2" s="762"/>
      <c r="N2" s="508" t="s">
        <v>436</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1.5" customHeight="1" x14ac:dyDescent="0.25">
      <c r="A4" s="397" t="s">
        <v>113</v>
      </c>
      <c r="B4" s="755" t="s">
        <v>114</v>
      </c>
      <c r="C4" s="755"/>
      <c r="D4" s="755"/>
      <c r="E4" s="755"/>
      <c r="F4" s="755"/>
      <c r="G4" s="755"/>
      <c r="H4" s="755"/>
      <c r="I4" s="755"/>
      <c r="J4" s="755"/>
      <c r="K4" s="398" t="s">
        <v>115</v>
      </c>
      <c r="L4" s="756" t="s">
        <v>151</v>
      </c>
      <c r="M4" s="756"/>
      <c r="N4" s="756"/>
      <c r="O4" s="756"/>
      <c r="P4" s="756"/>
      <c r="Q4" s="756"/>
      <c r="R4" s="757" t="s">
        <v>694</v>
      </c>
      <c r="S4" s="757"/>
      <c r="T4" s="757"/>
      <c r="U4" s="757"/>
      <c r="V4" s="757"/>
      <c r="W4" s="757"/>
      <c r="X4" s="757"/>
      <c r="Y4" s="757"/>
    </row>
    <row r="5" spans="1:25" ht="31.5" customHeight="1" x14ac:dyDescent="0.25">
      <c r="A5" s="399"/>
      <c r="B5" s="400"/>
      <c r="C5" s="400"/>
      <c r="D5" s="400"/>
      <c r="E5" s="401"/>
      <c r="F5" s="401"/>
      <c r="G5" s="401"/>
      <c r="H5" s="401"/>
      <c r="I5" s="401"/>
      <c r="J5" s="401"/>
      <c r="K5" s="402" t="s">
        <v>116</v>
      </c>
      <c r="L5" s="759" t="s">
        <v>309</v>
      </c>
      <c r="M5" s="759"/>
      <c r="N5" s="759"/>
      <c r="O5" s="759"/>
      <c r="P5" s="759"/>
      <c r="Q5" s="759"/>
      <c r="R5" s="760" t="s">
        <v>658</v>
      </c>
      <c r="S5" s="760"/>
      <c r="T5" s="760"/>
      <c r="U5" s="760"/>
      <c r="V5" s="760"/>
      <c r="W5" s="760"/>
      <c r="X5" s="760"/>
      <c r="Y5" s="760"/>
    </row>
    <row r="6" spans="1:25" ht="31.5" customHeight="1" x14ac:dyDescent="0.25">
      <c r="A6" s="397" t="s">
        <v>120</v>
      </c>
      <c r="B6" s="755" t="s">
        <v>121</v>
      </c>
      <c r="C6" s="755"/>
      <c r="D6" s="755"/>
      <c r="E6" s="755"/>
      <c r="F6" s="755"/>
      <c r="G6" s="755"/>
      <c r="H6" s="755"/>
      <c r="I6" s="755"/>
      <c r="J6" s="755"/>
      <c r="K6" s="398" t="s">
        <v>122</v>
      </c>
      <c r="L6" s="756" t="s">
        <v>343</v>
      </c>
      <c r="M6" s="756"/>
      <c r="N6" s="756"/>
      <c r="O6" s="756"/>
      <c r="P6" s="756"/>
      <c r="Q6" s="756"/>
      <c r="R6" s="757" t="s">
        <v>742</v>
      </c>
      <c r="S6" s="757"/>
      <c r="T6" s="757"/>
      <c r="U6" s="757"/>
      <c r="V6" s="757"/>
      <c r="W6" s="757"/>
      <c r="X6" s="757"/>
      <c r="Y6" s="757"/>
    </row>
    <row r="7" spans="1:25" ht="31.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1.5" customHeight="1" x14ac:dyDescent="0.25">
      <c r="A8" s="397" t="s">
        <v>281</v>
      </c>
      <c r="B8" s="755" t="s">
        <v>282</v>
      </c>
      <c r="C8" s="755"/>
      <c r="D8" s="755"/>
      <c r="E8" s="755"/>
      <c r="F8" s="755"/>
      <c r="G8" s="755"/>
      <c r="H8" s="755"/>
      <c r="I8" s="755"/>
      <c r="J8" s="755"/>
      <c r="K8" s="398" t="s">
        <v>283</v>
      </c>
      <c r="L8" s="756" t="s">
        <v>357</v>
      </c>
      <c r="M8" s="756"/>
      <c r="N8" s="756"/>
      <c r="O8" s="756"/>
      <c r="P8" s="756"/>
      <c r="Q8" s="756"/>
      <c r="R8" s="757" t="s">
        <v>359</v>
      </c>
      <c r="S8" s="757"/>
      <c r="T8" s="757"/>
      <c r="U8" s="757"/>
      <c r="V8" s="757"/>
      <c r="W8" s="757"/>
      <c r="X8" s="757"/>
      <c r="Y8" s="757"/>
    </row>
    <row r="9" spans="1:25" ht="31.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1.5" customHeight="1" x14ac:dyDescent="0.25">
      <c r="A10" s="397" t="s">
        <v>158</v>
      </c>
      <c r="B10" s="755" t="s">
        <v>159</v>
      </c>
      <c r="C10" s="755"/>
      <c r="D10" s="755"/>
      <c r="E10" s="755"/>
      <c r="F10" s="755"/>
      <c r="G10" s="755"/>
      <c r="H10" s="755"/>
      <c r="I10" s="755"/>
      <c r="J10" s="755"/>
      <c r="K10" s="398" t="s">
        <v>160</v>
      </c>
      <c r="L10" s="756" t="s">
        <v>316</v>
      </c>
      <c r="M10" s="756"/>
      <c r="N10" s="756"/>
      <c r="O10" s="756"/>
      <c r="P10" s="756"/>
      <c r="Q10" s="756"/>
      <c r="R10" s="757" t="s">
        <v>318</v>
      </c>
      <c r="S10" s="757"/>
      <c r="T10" s="757"/>
      <c r="U10" s="757"/>
      <c r="V10" s="757"/>
      <c r="W10" s="757"/>
      <c r="X10" s="757"/>
      <c r="Y10" s="757"/>
    </row>
    <row r="11" spans="1:25" ht="31.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19.5" customHeight="1" x14ac:dyDescent="0.25">
      <c r="A13" s="788" t="s">
        <v>743</v>
      </c>
      <c r="B13" s="788"/>
      <c r="C13" s="788"/>
      <c r="D13" s="788"/>
      <c r="E13" s="788"/>
      <c r="F13" s="788"/>
      <c r="G13" s="788"/>
      <c r="H13" s="788"/>
      <c r="I13" s="788"/>
      <c r="J13" s="788"/>
      <c r="K13" s="788"/>
      <c r="L13" s="788"/>
      <c r="M13" s="788"/>
      <c r="N13" s="788" t="s">
        <v>744</v>
      </c>
      <c r="O13" s="788"/>
      <c r="P13" s="788"/>
      <c r="Q13" s="788"/>
      <c r="R13" s="788"/>
      <c r="S13" s="788"/>
      <c r="T13" s="788"/>
      <c r="U13" s="788"/>
      <c r="V13" s="788"/>
      <c r="W13" s="788"/>
      <c r="X13" s="788"/>
      <c r="Y13" s="788"/>
    </row>
    <row r="14" spans="1:25" ht="19.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19.5" customHeight="1" x14ac:dyDescent="0.25">
      <c r="A16" s="782" t="s">
        <v>745</v>
      </c>
      <c r="B16" s="782"/>
      <c r="C16" s="782"/>
      <c r="D16" s="782"/>
      <c r="E16" s="782"/>
      <c r="F16" s="782"/>
      <c r="G16" s="782"/>
      <c r="H16" s="782"/>
      <c r="I16" s="782"/>
      <c r="J16" s="782"/>
      <c r="K16" s="782"/>
      <c r="L16" s="782"/>
      <c r="M16" s="782"/>
      <c r="N16" s="782" t="s">
        <v>746</v>
      </c>
      <c r="O16" s="782"/>
      <c r="P16" s="782"/>
      <c r="Q16" s="782"/>
      <c r="R16" s="782"/>
      <c r="S16" s="782"/>
      <c r="T16" s="782"/>
      <c r="U16" s="782"/>
      <c r="V16" s="782"/>
      <c r="W16" s="782"/>
      <c r="X16" s="782"/>
      <c r="Y16" s="782"/>
    </row>
    <row r="17" spans="1:25" ht="19.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7.25" customHeight="1" x14ac:dyDescent="0.25">
      <c r="A18" s="472" t="s">
        <v>559</v>
      </c>
      <c r="B18" s="413"/>
      <c r="C18" s="413"/>
      <c r="D18" s="413"/>
      <c r="E18" s="509" t="s">
        <v>747</v>
      </c>
      <c r="F18" s="413"/>
      <c r="G18" s="509"/>
      <c r="H18" s="413"/>
      <c r="I18" s="413"/>
      <c r="J18" s="413"/>
      <c r="K18" s="412"/>
      <c r="L18" s="410"/>
      <c r="M18" s="474"/>
      <c r="N18" s="783" t="s">
        <v>561</v>
      </c>
      <c r="O18" s="783"/>
      <c r="P18" s="783"/>
      <c r="Q18" s="783"/>
      <c r="R18" s="784"/>
      <c r="S18" s="784"/>
      <c r="T18" s="784"/>
      <c r="U18" s="784"/>
      <c r="V18" s="785"/>
      <c r="W18" s="785"/>
      <c r="X18" s="785"/>
      <c r="Y18" s="785"/>
    </row>
    <row r="19" spans="1:25" ht="17.25" customHeight="1" x14ac:dyDescent="0.25">
      <c r="A19" s="489" t="s">
        <v>562</v>
      </c>
      <c r="B19" s="476"/>
      <c r="C19" s="476"/>
      <c r="D19" s="476"/>
      <c r="E19" s="476"/>
      <c r="F19" s="476"/>
      <c r="G19" s="34"/>
      <c r="H19" s="477"/>
      <c r="I19" s="477"/>
      <c r="J19" s="477"/>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5"/>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27.75" customHeight="1" x14ac:dyDescent="0.25">
      <c r="A23" s="747" t="s">
        <v>567</v>
      </c>
      <c r="B23" s="747"/>
      <c r="C23" s="742" t="s">
        <v>748</v>
      </c>
      <c r="D23" s="742"/>
      <c r="E23" s="742"/>
      <c r="F23" s="742"/>
      <c r="G23" s="742"/>
      <c r="H23" s="742"/>
      <c r="I23" s="742"/>
      <c r="J23" s="742"/>
      <c r="K23" s="742"/>
      <c r="L23" s="748" t="s">
        <v>749</v>
      </c>
      <c r="M23" s="748"/>
      <c r="N23" s="748"/>
      <c r="O23" s="748"/>
      <c r="P23" s="748"/>
      <c r="Q23" s="748"/>
      <c r="R23" s="748"/>
      <c r="S23" s="742" t="s">
        <v>750</v>
      </c>
      <c r="T23" s="742"/>
      <c r="U23" s="742"/>
      <c r="V23" s="742"/>
      <c r="W23" s="742"/>
      <c r="X23" s="742"/>
      <c r="Y23" s="742"/>
    </row>
    <row r="24" spans="1:25" ht="27" customHeight="1" x14ac:dyDescent="0.25">
      <c r="A24" s="743" t="s">
        <v>568</v>
      </c>
      <c r="B24" s="743"/>
      <c r="C24" s="742" t="s">
        <v>751</v>
      </c>
      <c r="D24" s="742"/>
      <c r="E24" s="742"/>
      <c r="F24" s="742"/>
      <c r="G24" s="742"/>
      <c r="H24" s="742"/>
      <c r="I24" s="742"/>
      <c r="J24" s="742"/>
      <c r="K24" s="742"/>
      <c r="L24" s="742" t="s">
        <v>752</v>
      </c>
      <c r="M24" s="742"/>
      <c r="N24" s="742"/>
      <c r="O24" s="742"/>
      <c r="P24" s="742"/>
      <c r="Q24" s="742"/>
      <c r="R24" s="742"/>
      <c r="S24" s="742" t="s">
        <v>753</v>
      </c>
      <c r="T24" s="742"/>
      <c r="U24" s="742"/>
      <c r="V24" s="742"/>
      <c r="W24" s="742"/>
      <c r="X24" s="742"/>
      <c r="Y24" s="742"/>
    </row>
    <row r="25" spans="1:25" ht="27.75" customHeight="1" x14ac:dyDescent="0.25">
      <c r="A25" s="741" t="s">
        <v>569</v>
      </c>
      <c r="B25" s="741"/>
      <c r="C25" s="742" t="s">
        <v>590</v>
      </c>
      <c r="D25" s="742"/>
      <c r="E25" s="742"/>
      <c r="F25" s="742"/>
      <c r="G25" s="742"/>
      <c r="H25" s="742"/>
      <c r="I25" s="742"/>
      <c r="J25" s="742"/>
      <c r="K25" s="742"/>
      <c r="L25" s="742" t="s">
        <v>590</v>
      </c>
      <c r="M25" s="742"/>
      <c r="N25" s="742"/>
      <c r="O25" s="742"/>
      <c r="P25" s="742"/>
      <c r="Q25" s="742"/>
      <c r="R25" s="742"/>
      <c r="S25" s="742" t="s">
        <v>590</v>
      </c>
      <c r="T25" s="742"/>
      <c r="U25" s="742"/>
      <c r="V25" s="742"/>
      <c r="W25" s="742"/>
      <c r="X25" s="742"/>
      <c r="Y25" s="742"/>
    </row>
    <row r="26" spans="1:25" ht="30.75" customHeight="1" x14ac:dyDescent="0.25">
      <c r="A26" s="741" t="s">
        <v>570</v>
      </c>
      <c r="B26" s="741"/>
      <c r="C26" s="742" t="s">
        <v>754</v>
      </c>
      <c r="D26" s="742"/>
      <c r="E26" s="742"/>
      <c r="F26" s="742"/>
      <c r="G26" s="742"/>
      <c r="H26" s="742"/>
      <c r="I26" s="742"/>
      <c r="J26" s="742"/>
      <c r="K26" s="742"/>
      <c r="L26" s="742" t="s">
        <v>755</v>
      </c>
      <c r="M26" s="742"/>
      <c r="N26" s="742"/>
      <c r="O26" s="742"/>
      <c r="P26" s="742"/>
      <c r="Q26" s="742"/>
      <c r="R26" s="742"/>
      <c r="S26" s="742" t="s">
        <v>756</v>
      </c>
      <c r="T26" s="742"/>
      <c r="U26" s="742"/>
      <c r="V26" s="742"/>
      <c r="W26" s="742"/>
      <c r="X26" s="742"/>
      <c r="Y26" s="742"/>
    </row>
    <row r="27" spans="1:25" ht="27.75" customHeight="1" x14ac:dyDescent="0.25">
      <c r="A27" s="743" t="s">
        <v>571</v>
      </c>
      <c r="B27" s="743"/>
      <c r="C27" s="742" t="s">
        <v>757</v>
      </c>
      <c r="D27" s="742"/>
      <c r="E27" s="742"/>
      <c r="F27" s="742"/>
      <c r="G27" s="742"/>
      <c r="H27" s="742"/>
      <c r="I27" s="742"/>
      <c r="J27" s="742"/>
      <c r="K27" s="742"/>
      <c r="L27" s="742" t="s">
        <v>758</v>
      </c>
      <c r="M27" s="742"/>
      <c r="N27" s="742"/>
      <c r="O27" s="742"/>
      <c r="P27" s="742"/>
      <c r="Q27" s="742"/>
      <c r="R27" s="742"/>
      <c r="S27" s="742" t="s">
        <v>759</v>
      </c>
      <c r="T27" s="742"/>
      <c r="U27" s="742"/>
      <c r="V27" s="742"/>
      <c r="W27" s="742"/>
      <c r="X27" s="742"/>
      <c r="Y27" s="742"/>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0" zoomScaleNormal="100" workbookViewId="0">
      <selection activeCell="A21" sqref="A21"/>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5.75" customHeight="1" x14ac:dyDescent="0.25">
      <c r="A2" s="761"/>
      <c r="B2" s="762" t="s">
        <v>431</v>
      </c>
      <c r="C2" s="762"/>
      <c r="D2" s="762"/>
      <c r="E2" s="762"/>
      <c r="F2" s="762"/>
      <c r="G2" s="762"/>
      <c r="H2" s="762"/>
      <c r="I2" s="762"/>
      <c r="J2" s="762"/>
      <c r="K2" s="762"/>
      <c r="L2" s="762"/>
      <c r="M2" s="762"/>
      <c r="N2" s="388" t="s">
        <v>438</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0.75" customHeight="1" x14ac:dyDescent="0.25">
      <c r="A4" s="397" t="s">
        <v>281</v>
      </c>
      <c r="B4" s="755" t="s">
        <v>282</v>
      </c>
      <c r="C4" s="755"/>
      <c r="D4" s="755"/>
      <c r="E4" s="755"/>
      <c r="F4" s="755"/>
      <c r="G4" s="755"/>
      <c r="H4" s="755"/>
      <c r="I4" s="755"/>
      <c r="J4" s="755"/>
      <c r="K4" s="398" t="s">
        <v>283</v>
      </c>
      <c r="L4" s="756" t="s">
        <v>357</v>
      </c>
      <c r="M4" s="756"/>
      <c r="N4" s="756"/>
      <c r="O4" s="756"/>
      <c r="P4" s="756"/>
      <c r="Q4" s="756"/>
      <c r="R4" s="757" t="s">
        <v>359</v>
      </c>
      <c r="S4" s="757"/>
      <c r="T4" s="757"/>
      <c r="U4" s="757"/>
      <c r="V4" s="757"/>
      <c r="W4" s="757"/>
      <c r="X4" s="757"/>
      <c r="Y4" s="757"/>
    </row>
    <row r="5" spans="1:25" ht="30.7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0.75" customHeight="1" x14ac:dyDescent="0.25">
      <c r="A6" s="397" t="s">
        <v>158</v>
      </c>
      <c r="B6" s="755" t="s">
        <v>159</v>
      </c>
      <c r="C6" s="755"/>
      <c r="D6" s="755"/>
      <c r="E6" s="755"/>
      <c r="F6" s="755"/>
      <c r="G6" s="755"/>
      <c r="H6" s="755"/>
      <c r="I6" s="755"/>
      <c r="J6" s="755"/>
      <c r="K6" s="398" t="s">
        <v>160</v>
      </c>
      <c r="L6" s="756" t="s">
        <v>316</v>
      </c>
      <c r="M6" s="756"/>
      <c r="N6" s="756"/>
      <c r="O6" s="756"/>
      <c r="P6" s="756"/>
      <c r="Q6" s="756"/>
      <c r="R6" s="757" t="s">
        <v>318</v>
      </c>
      <c r="S6" s="757"/>
      <c r="T6" s="757"/>
      <c r="U6" s="757"/>
      <c r="V6" s="757"/>
      <c r="W6" s="757"/>
      <c r="X6" s="757"/>
      <c r="Y6" s="757"/>
    </row>
    <row r="7" spans="1:25" ht="30.7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0.75" customHeight="1" x14ac:dyDescent="0.25">
      <c r="A8" s="397" t="s">
        <v>188</v>
      </c>
      <c r="B8" s="755" t="s">
        <v>189</v>
      </c>
      <c r="C8" s="755"/>
      <c r="D8" s="755"/>
      <c r="E8" s="755"/>
      <c r="F8" s="755"/>
      <c r="G8" s="755"/>
      <c r="H8" s="755"/>
      <c r="I8" s="755"/>
      <c r="J8" s="755"/>
      <c r="K8" s="398" t="s">
        <v>126</v>
      </c>
      <c r="L8" s="756" t="s">
        <v>166</v>
      </c>
      <c r="M8" s="756"/>
      <c r="N8" s="756"/>
      <c r="O8" s="756"/>
      <c r="P8" s="756"/>
      <c r="Q8" s="756"/>
      <c r="R8" s="757" t="s">
        <v>573</v>
      </c>
      <c r="S8" s="757"/>
      <c r="T8" s="757"/>
      <c r="U8" s="757"/>
      <c r="V8" s="757"/>
      <c r="W8" s="757"/>
      <c r="X8" s="757"/>
      <c r="Y8" s="757"/>
    </row>
    <row r="9" spans="1:25" ht="30.75" customHeight="1" x14ac:dyDescent="0.25">
      <c r="A9" s="405"/>
      <c r="B9" s="406"/>
      <c r="C9" s="406"/>
      <c r="D9" s="406"/>
      <c r="E9" s="406"/>
      <c r="F9" s="406"/>
      <c r="G9" s="406"/>
      <c r="H9" s="406"/>
      <c r="I9" s="406"/>
      <c r="J9" s="406"/>
      <c r="K9" s="402" t="s">
        <v>190</v>
      </c>
      <c r="L9" s="759" t="s">
        <v>299</v>
      </c>
      <c r="M9" s="759"/>
      <c r="N9" s="759"/>
      <c r="O9" s="759"/>
      <c r="P9" s="759"/>
      <c r="Q9" s="759"/>
      <c r="R9" s="760" t="s">
        <v>301</v>
      </c>
      <c r="S9" s="760"/>
      <c r="T9" s="760"/>
      <c r="U9" s="760"/>
      <c r="V9" s="760"/>
      <c r="W9" s="760"/>
      <c r="X9" s="760"/>
      <c r="Y9" s="760"/>
    </row>
    <row r="10" spans="1:25" ht="30.75" customHeight="1" x14ac:dyDescent="0.25">
      <c r="A10" s="397" t="s">
        <v>219</v>
      </c>
      <c r="B10" s="755" t="s">
        <v>220</v>
      </c>
      <c r="C10" s="755"/>
      <c r="D10" s="755"/>
      <c r="E10" s="755"/>
      <c r="F10" s="755"/>
      <c r="G10" s="755"/>
      <c r="H10" s="755"/>
      <c r="I10" s="755"/>
      <c r="J10" s="755"/>
      <c r="K10" s="398" t="s">
        <v>221</v>
      </c>
      <c r="L10" s="756" t="s">
        <v>360</v>
      </c>
      <c r="M10" s="756"/>
      <c r="N10" s="756"/>
      <c r="O10" s="756"/>
      <c r="P10" s="756"/>
      <c r="Q10" s="756"/>
      <c r="R10" s="757" t="s">
        <v>362</v>
      </c>
      <c r="S10" s="757"/>
      <c r="T10" s="757"/>
      <c r="U10" s="757"/>
      <c r="V10" s="757"/>
      <c r="W10" s="757"/>
      <c r="X10" s="757"/>
      <c r="Y10" s="757"/>
    </row>
    <row r="11" spans="1:25" ht="30.7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15" customHeight="1" x14ac:dyDescent="0.25">
      <c r="A13" s="788" t="s">
        <v>760</v>
      </c>
      <c r="B13" s="788"/>
      <c r="C13" s="788"/>
      <c r="D13" s="788"/>
      <c r="E13" s="788"/>
      <c r="F13" s="788"/>
      <c r="G13" s="788"/>
      <c r="H13" s="788"/>
      <c r="I13" s="788"/>
      <c r="J13" s="788"/>
      <c r="K13" s="788"/>
      <c r="L13" s="788"/>
      <c r="M13" s="788"/>
      <c r="N13" s="788" t="s">
        <v>761</v>
      </c>
      <c r="O13" s="788"/>
      <c r="P13" s="788"/>
      <c r="Q13" s="788"/>
      <c r="R13" s="788"/>
      <c r="S13" s="788"/>
      <c r="T13" s="788"/>
      <c r="U13" s="788"/>
      <c r="V13" s="788"/>
      <c r="W13" s="788"/>
      <c r="X13" s="788"/>
      <c r="Y13" s="788"/>
    </row>
    <row r="14" spans="1:25"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15" customHeight="1" x14ac:dyDescent="0.25">
      <c r="A16" s="782" t="s">
        <v>762</v>
      </c>
      <c r="B16" s="782"/>
      <c r="C16" s="782"/>
      <c r="D16" s="782"/>
      <c r="E16" s="782"/>
      <c r="F16" s="782"/>
      <c r="G16" s="782"/>
      <c r="H16" s="782"/>
      <c r="I16" s="782"/>
      <c r="J16" s="782"/>
      <c r="K16" s="782"/>
      <c r="L16" s="782"/>
      <c r="M16" s="782"/>
      <c r="N16" s="782" t="s">
        <v>763</v>
      </c>
      <c r="O16" s="782"/>
      <c r="P16" s="782"/>
      <c r="Q16" s="782"/>
      <c r="R16" s="782"/>
      <c r="S16" s="782"/>
      <c r="T16" s="782"/>
      <c r="U16" s="782"/>
      <c r="V16" s="782"/>
      <c r="W16" s="782"/>
      <c r="X16" s="782"/>
      <c r="Y16" s="782"/>
    </row>
    <row r="17" spans="1:25"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13"/>
      <c r="F18" s="413" t="s">
        <v>747</v>
      </c>
      <c r="G18" s="413"/>
      <c r="H18" s="413"/>
      <c r="I18" s="413"/>
      <c r="J18" s="413"/>
      <c r="K18" s="412"/>
      <c r="L18" s="410"/>
      <c r="M18" s="474"/>
      <c r="N18" s="783" t="s">
        <v>561</v>
      </c>
      <c r="O18" s="783"/>
      <c r="P18" s="783"/>
      <c r="Q18" s="783"/>
      <c r="R18" s="784" t="s">
        <v>764</v>
      </c>
      <c r="S18" s="784"/>
      <c r="T18" s="784"/>
      <c r="U18" s="784"/>
      <c r="V18" s="785" t="s">
        <v>765</v>
      </c>
      <c r="W18" s="785"/>
      <c r="X18" s="785"/>
      <c r="Y18" s="785"/>
    </row>
    <row r="19" spans="1:25" ht="15.75" customHeight="1" x14ac:dyDescent="0.25">
      <c r="A19" s="475" t="s">
        <v>766</v>
      </c>
      <c r="B19" s="476"/>
      <c r="C19" s="476"/>
      <c r="D19" s="476"/>
      <c r="E19" s="476"/>
      <c r="F19" s="476"/>
      <c r="G19" s="476"/>
      <c r="H19" s="477"/>
      <c r="I19" s="477"/>
      <c r="J19" s="477"/>
      <c r="K19" s="478"/>
      <c r="L19" s="478"/>
      <c r="M19" s="479"/>
      <c r="N19" s="783"/>
      <c r="O19" s="783"/>
      <c r="P19" s="783"/>
      <c r="Q19" s="783"/>
      <c r="R19" s="786" t="s">
        <v>767</v>
      </c>
      <c r="S19" s="786"/>
      <c r="T19" s="786"/>
      <c r="U19" s="786"/>
      <c r="V19" s="787" t="s">
        <v>768</v>
      </c>
      <c r="W19" s="787"/>
      <c r="X19" s="787"/>
      <c r="Y19" s="787"/>
    </row>
    <row r="20" spans="1:25"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5"/>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4.5" customHeight="1" x14ac:dyDescent="0.25">
      <c r="A23" s="747" t="s">
        <v>567</v>
      </c>
      <c r="B23" s="747"/>
      <c r="C23" s="813" t="s">
        <v>769</v>
      </c>
      <c r="D23" s="813"/>
      <c r="E23" s="813"/>
      <c r="F23" s="813"/>
      <c r="G23" s="813"/>
      <c r="H23" s="813"/>
      <c r="I23" s="813"/>
      <c r="J23" s="813"/>
      <c r="K23" s="813"/>
      <c r="L23" s="748" t="s">
        <v>770</v>
      </c>
      <c r="M23" s="748"/>
      <c r="N23" s="748"/>
      <c r="O23" s="748"/>
      <c r="P23" s="748"/>
      <c r="Q23" s="748"/>
      <c r="R23" s="748"/>
      <c r="S23" s="742" t="s">
        <v>771</v>
      </c>
      <c r="T23" s="742"/>
      <c r="U23" s="742"/>
      <c r="V23" s="742"/>
      <c r="W23" s="742"/>
      <c r="X23" s="742"/>
      <c r="Y23" s="742"/>
    </row>
    <row r="24" spans="1:25" ht="30.75" customHeight="1" x14ac:dyDescent="0.25">
      <c r="A24" s="743" t="s">
        <v>568</v>
      </c>
      <c r="B24" s="743"/>
      <c r="C24" s="742" t="s">
        <v>772</v>
      </c>
      <c r="D24" s="742"/>
      <c r="E24" s="742"/>
      <c r="F24" s="742"/>
      <c r="G24" s="742"/>
      <c r="H24" s="742"/>
      <c r="I24" s="742"/>
      <c r="J24" s="742"/>
      <c r="K24" s="742"/>
      <c r="L24" s="742" t="s">
        <v>773</v>
      </c>
      <c r="M24" s="742"/>
      <c r="N24" s="742"/>
      <c r="O24" s="742"/>
      <c r="P24" s="742"/>
      <c r="Q24" s="742"/>
      <c r="R24" s="742"/>
      <c r="S24" s="813" t="s">
        <v>774</v>
      </c>
      <c r="T24" s="813"/>
      <c r="U24" s="813"/>
      <c r="V24" s="813"/>
      <c r="W24" s="813"/>
      <c r="X24" s="813"/>
      <c r="Y24" s="813"/>
    </row>
    <row r="25" spans="1:25" ht="25.5" customHeight="1" x14ac:dyDescent="0.25">
      <c r="A25" s="741" t="s">
        <v>569</v>
      </c>
      <c r="B25" s="741"/>
      <c r="C25" s="742" t="s">
        <v>591</v>
      </c>
      <c r="D25" s="742"/>
      <c r="E25" s="742"/>
      <c r="F25" s="742"/>
      <c r="G25" s="742"/>
      <c r="H25" s="742"/>
      <c r="I25" s="742"/>
      <c r="J25" s="742"/>
      <c r="K25" s="742"/>
      <c r="L25" s="742" t="s">
        <v>591</v>
      </c>
      <c r="M25" s="742"/>
      <c r="N25" s="742"/>
      <c r="O25" s="742"/>
      <c r="P25" s="742"/>
      <c r="Q25" s="742"/>
      <c r="R25" s="742"/>
      <c r="S25" s="742" t="s">
        <v>591</v>
      </c>
      <c r="T25" s="742"/>
      <c r="U25" s="742"/>
      <c r="V25" s="742"/>
      <c r="W25" s="742"/>
      <c r="X25" s="742"/>
      <c r="Y25" s="742"/>
    </row>
    <row r="26" spans="1:25" ht="32.25" customHeight="1" x14ac:dyDescent="0.25">
      <c r="A26" s="741" t="s">
        <v>570</v>
      </c>
      <c r="B26" s="741"/>
      <c r="C26" s="813" t="s">
        <v>775</v>
      </c>
      <c r="D26" s="813"/>
      <c r="E26" s="813"/>
      <c r="F26" s="813"/>
      <c r="G26" s="813"/>
      <c r="H26" s="813"/>
      <c r="I26" s="813"/>
      <c r="J26" s="813"/>
      <c r="K26" s="813"/>
      <c r="L26" s="742" t="s">
        <v>776</v>
      </c>
      <c r="M26" s="742"/>
      <c r="N26" s="742"/>
      <c r="O26" s="742"/>
      <c r="P26" s="742"/>
      <c r="Q26" s="742"/>
      <c r="R26" s="742"/>
      <c r="S26" s="742" t="s">
        <v>777</v>
      </c>
      <c r="T26" s="742"/>
      <c r="U26" s="742"/>
      <c r="V26" s="742"/>
      <c r="W26" s="742"/>
      <c r="X26" s="742"/>
      <c r="Y26" s="742"/>
    </row>
    <row r="27" spans="1:25" ht="36.75" customHeight="1" x14ac:dyDescent="0.25">
      <c r="A27" s="743" t="s">
        <v>571</v>
      </c>
      <c r="B27" s="743"/>
      <c r="C27" s="742" t="s">
        <v>778</v>
      </c>
      <c r="D27" s="742"/>
      <c r="E27" s="742"/>
      <c r="F27" s="742"/>
      <c r="G27" s="742"/>
      <c r="H27" s="742"/>
      <c r="I27" s="742"/>
      <c r="J27" s="742"/>
      <c r="K27" s="742"/>
      <c r="L27" s="742" t="s">
        <v>779</v>
      </c>
      <c r="M27" s="742"/>
      <c r="N27" s="742"/>
      <c r="O27" s="742"/>
      <c r="P27" s="742"/>
      <c r="Q27" s="742"/>
      <c r="R27" s="742"/>
      <c r="S27" s="742" t="s">
        <v>780</v>
      </c>
      <c r="T27" s="742"/>
      <c r="U27" s="742"/>
      <c r="V27" s="742"/>
      <c r="W27" s="742"/>
      <c r="X27" s="742"/>
      <c r="Y27" s="742"/>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6" zoomScaleNormal="100" workbookViewId="0">
      <selection activeCell="C27" sqref="C27"/>
    </sheetView>
  </sheetViews>
  <sheetFormatPr baseColWidth="10" defaultColWidth="9.140625" defaultRowHeight="15" x14ac:dyDescent="0.25"/>
  <cols>
    <col min="1" max="1" width="10.5703125"/>
    <col min="2" max="10" width="7.140625"/>
    <col min="11" max="11" width="8.7109375"/>
    <col min="12" max="25" width="7.140625"/>
    <col min="26" max="1025" width="10.57031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441</v>
      </c>
      <c r="C2" s="762"/>
      <c r="D2" s="762"/>
      <c r="E2" s="762"/>
      <c r="F2" s="762"/>
      <c r="G2" s="762"/>
      <c r="H2" s="762"/>
      <c r="I2" s="762"/>
      <c r="J2" s="762"/>
      <c r="K2" s="762"/>
      <c r="L2" s="762"/>
      <c r="M2" s="762"/>
      <c r="N2" s="388" t="s">
        <v>446</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22.5" customHeight="1" x14ac:dyDescent="0.25">
      <c r="A4" s="397" t="s">
        <v>281</v>
      </c>
      <c r="B4" s="791" t="s">
        <v>282</v>
      </c>
      <c r="C4" s="791"/>
      <c r="D4" s="791"/>
      <c r="E4" s="791"/>
      <c r="F4" s="791"/>
      <c r="G4" s="791"/>
      <c r="H4" s="791"/>
      <c r="I4" s="791"/>
      <c r="J4" s="791"/>
      <c r="K4" s="493" t="s">
        <v>283</v>
      </c>
      <c r="L4" s="792" t="s">
        <v>357</v>
      </c>
      <c r="M4" s="792"/>
      <c r="N4" s="792"/>
      <c r="O4" s="792"/>
      <c r="P4" s="792"/>
      <c r="Q4" s="792"/>
      <c r="R4" s="793" t="s">
        <v>359</v>
      </c>
      <c r="S4" s="793"/>
      <c r="T4" s="793"/>
      <c r="U4" s="793"/>
      <c r="V4" s="793"/>
      <c r="W4" s="793"/>
      <c r="X4" s="793"/>
      <c r="Y4" s="793"/>
    </row>
    <row r="5" spans="1:25" ht="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22.5" customHeight="1" x14ac:dyDescent="0.25">
      <c r="A6" s="397" t="s">
        <v>158</v>
      </c>
      <c r="B6" s="791" t="s">
        <v>159</v>
      </c>
      <c r="C6" s="791"/>
      <c r="D6" s="791"/>
      <c r="E6" s="791"/>
      <c r="F6" s="791"/>
      <c r="G6" s="791"/>
      <c r="H6" s="791"/>
      <c r="I6" s="791"/>
      <c r="J6" s="791"/>
      <c r="K6" s="493" t="s">
        <v>160</v>
      </c>
      <c r="L6" s="792" t="s">
        <v>316</v>
      </c>
      <c r="M6" s="792"/>
      <c r="N6" s="792"/>
      <c r="O6" s="792"/>
      <c r="P6" s="792"/>
      <c r="Q6" s="792"/>
      <c r="R6" s="793" t="s">
        <v>318</v>
      </c>
      <c r="S6" s="793"/>
      <c r="T6" s="793"/>
      <c r="U6" s="793"/>
      <c r="V6" s="793"/>
      <c r="W6" s="793"/>
      <c r="X6" s="793"/>
      <c r="Y6" s="793"/>
    </row>
    <row r="7" spans="1:25" ht="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5.1" customHeight="1" x14ac:dyDescent="0.25">
      <c r="A8" s="397" t="s">
        <v>219</v>
      </c>
      <c r="B8" s="791" t="s">
        <v>220</v>
      </c>
      <c r="C8" s="791"/>
      <c r="D8" s="791"/>
      <c r="E8" s="791"/>
      <c r="F8" s="791"/>
      <c r="G8" s="791"/>
      <c r="H8" s="791"/>
      <c r="I8" s="791"/>
      <c r="J8" s="791"/>
      <c r="K8" s="493" t="s">
        <v>221</v>
      </c>
      <c r="L8" s="792" t="s">
        <v>360</v>
      </c>
      <c r="M8" s="792"/>
      <c r="N8" s="792"/>
      <c r="O8" s="792"/>
      <c r="P8" s="792"/>
      <c r="Q8" s="792"/>
      <c r="R8" s="793" t="s">
        <v>362</v>
      </c>
      <c r="S8" s="793"/>
      <c r="T8" s="793"/>
      <c r="U8" s="793"/>
      <c r="V8" s="793"/>
      <c r="W8" s="793"/>
      <c r="X8" s="793"/>
      <c r="Y8" s="793"/>
    </row>
    <row r="9" spans="1:25" ht="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22.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2.25" customHeight="1" x14ac:dyDescent="0.25">
      <c r="A13" s="788" t="s">
        <v>781</v>
      </c>
      <c r="B13" s="788"/>
      <c r="C13" s="788"/>
      <c r="D13" s="788"/>
      <c r="E13" s="788"/>
      <c r="F13" s="788"/>
      <c r="G13" s="788"/>
      <c r="H13" s="788"/>
      <c r="I13" s="788"/>
      <c r="J13" s="788"/>
      <c r="K13" s="788"/>
      <c r="L13" s="788"/>
      <c r="M13" s="788"/>
      <c r="N13" s="788" t="s">
        <v>782</v>
      </c>
      <c r="O13" s="788"/>
      <c r="P13" s="788"/>
      <c r="Q13" s="788"/>
      <c r="R13" s="788"/>
      <c r="S13" s="788"/>
      <c r="T13" s="788"/>
      <c r="U13" s="788"/>
      <c r="V13" s="788"/>
      <c r="W13" s="788"/>
      <c r="X13" s="788"/>
      <c r="Y13" s="788"/>
    </row>
    <row r="14" spans="1:25" ht="3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4" customHeight="1" x14ac:dyDescent="0.25">
      <c r="A16" s="782" t="s">
        <v>783</v>
      </c>
      <c r="B16" s="782"/>
      <c r="C16" s="782"/>
      <c r="D16" s="782"/>
      <c r="E16" s="782"/>
      <c r="F16" s="782"/>
      <c r="G16" s="782"/>
      <c r="H16" s="782"/>
      <c r="I16" s="782"/>
      <c r="J16" s="782"/>
      <c r="K16" s="782"/>
      <c r="L16" s="782"/>
      <c r="M16" s="782"/>
      <c r="N16" s="782" t="s">
        <v>784</v>
      </c>
      <c r="O16" s="782"/>
      <c r="P16" s="782"/>
      <c r="Q16" s="782"/>
      <c r="R16" s="782"/>
      <c r="S16" s="782"/>
      <c r="T16" s="782"/>
      <c r="U16" s="782"/>
      <c r="V16" s="782"/>
      <c r="W16" s="782"/>
      <c r="X16" s="782"/>
      <c r="Y16" s="782"/>
    </row>
    <row r="17" spans="1:25" ht="24"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1.75" customHeight="1" x14ac:dyDescent="0.25">
      <c r="A18" s="472" t="s">
        <v>559</v>
      </c>
      <c r="B18" s="413"/>
      <c r="C18" s="413"/>
      <c r="D18" s="413"/>
      <c r="E18" s="413"/>
      <c r="F18" s="814" t="s">
        <v>785</v>
      </c>
      <c r="G18" s="814"/>
      <c r="H18" s="814"/>
      <c r="I18" s="814"/>
      <c r="J18" s="413"/>
      <c r="K18" s="412"/>
      <c r="L18" s="410"/>
      <c r="M18" s="474"/>
      <c r="N18" s="783" t="s">
        <v>561</v>
      </c>
      <c r="O18" s="783"/>
      <c r="P18" s="783"/>
      <c r="Q18" s="783"/>
      <c r="R18" s="784" t="s">
        <v>728</v>
      </c>
      <c r="S18" s="784"/>
      <c r="T18" s="784"/>
      <c r="U18" s="784"/>
      <c r="V18" s="785"/>
      <c r="W18" s="785"/>
      <c r="X18" s="785"/>
      <c r="Y18" s="785"/>
    </row>
    <row r="19" spans="1:25" ht="21.75" customHeight="1" x14ac:dyDescent="0.25">
      <c r="A19" s="489" t="s">
        <v>562</v>
      </c>
      <c r="B19" s="476"/>
      <c r="C19" s="476"/>
      <c r="D19" s="476"/>
      <c r="E19" s="476"/>
      <c r="F19" s="476"/>
      <c r="G19" s="476"/>
      <c r="H19" s="505"/>
      <c r="I19" s="505"/>
      <c r="J19" s="505"/>
      <c r="K19" s="478"/>
      <c r="L19" s="478"/>
      <c r="M19" s="479"/>
      <c r="N19" s="783"/>
      <c r="O19" s="783"/>
      <c r="P19" s="783"/>
      <c r="Q19" s="783"/>
      <c r="R19" s="786" t="s">
        <v>786</v>
      </c>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70.5" customHeight="1" x14ac:dyDescent="0.25">
      <c r="A23" s="747" t="s">
        <v>567</v>
      </c>
      <c r="B23" s="747"/>
      <c r="C23" s="780" t="s">
        <v>787</v>
      </c>
      <c r="D23" s="780"/>
      <c r="E23" s="780"/>
      <c r="F23" s="780"/>
      <c r="G23" s="780"/>
      <c r="H23" s="780"/>
      <c r="I23" s="780"/>
      <c r="J23" s="780"/>
      <c r="K23" s="780"/>
      <c r="L23" s="781" t="s">
        <v>788</v>
      </c>
      <c r="M23" s="781"/>
      <c r="N23" s="781"/>
      <c r="O23" s="781"/>
      <c r="P23" s="781"/>
      <c r="Q23" s="781"/>
      <c r="R23" s="781"/>
      <c r="S23" s="780"/>
      <c r="T23" s="780"/>
      <c r="U23" s="780"/>
      <c r="V23" s="780"/>
      <c r="W23" s="780"/>
      <c r="X23" s="780"/>
      <c r="Y23" s="780"/>
    </row>
    <row r="24" spans="1:25" ht="79.5" customHeight="1" x14ac:dyDescent="0.25">
      <c r="A24" s="743" t="s">
        <v>568</v>
      </c>
      <c r="B24" s="743"/>
      <c r="C24" s="780" t="s">
        <v>789</v>
      </c>
      <c r="D24" s="780"/>
      <c r="E24" s="780"/>
      <c r="F24" s="780"/>
      <c r="G24" s="780"/>
      <c r="H24" s="780"/>
      <c r="I24" s="780"/>
      <c r="J24" s="780"/>
      <c r="K24" s="780"/>
      <c r="L24" s="780" t="s">
        <v>790</v>
      </c>
      <c r="M24" s="780"/>
      <c r="N24" s="780"/>
      <c r="O24" s="780"/>
      <c r="P24" s="780"/>
      <c r="Q24" s="780"/>
      <c r="R24" s="780"/>
      <c r="S24" s="780"/>
      <c r="T24" s="780"/>
      <c r="U24" s="780"/>
      <c r="V24" s="780"/>
      <c r="W24" s="780"/>
      <c r="X24" s="780"/>
      <c r="Y24" s="780"/>
    </row>
    <row r="25" spans="1:25" ht="24.7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c r="T25" s="780"/>
      <c r="U25" s="780"/>
      <c r="V25" s="780"/>
      <c r="W25" s="780"/>
      <c r="X25" s="780"/>
      <c r="Y25" s="780"/>
    </row>
    <row r="26" spans="1:25" ht="54.75" customHeight="1" x14ac:dyDescent="0.25">
      <c r="A26" s="741" t="s">
        <v>570</v>
      </c>
      <c r="B26" s="741"/>
      <c r="C26" s="780" t="s">
        <v>791</v>
      </c>
      <c r="D26" s="780"/>
      <c r="E26" s="780"/>
      <c r="F26" s="780"/>
      <c r="G26" s="780"/>
      <c r="H26" s="780"/>
      <c r="I26" s="780"/>
      <c r="J26" s="780"/>
      <c r="K26" s="780"/>
      <c r="L26" s="780" t="s">
        <v>792</v>
      </c>
      <c r="M26" s="780"/>
      <c r="N26" s="780"/>
      <c r="O26" s="780"/>
      <c r="P26" s="780"/>
      <c r="Q26" s="780"/>
      <c r="R26" s="780"/>
      <c r="S26" s="780"/>
      <c r="T26" s="780"/>
      <c r="U26" s="780"/>
      <c r="V26" s="780"/>
      <c r="W26" s="780"/>
      <c r="X26" s="780"/>
      <c r="Y26" s="780"/>
    </row>
    <row r="27" spans="1:25" ht="36" customHeight="1" x14ac:dyDescent="0.25">
      <c r="A27" s="743" t="s">
        <v>571</v>
      </c>
      <c r="B27" s="743"/>
      <c r="C27" s="780" t="s">
        <v>793</v>
      </c>
      <c r="D27" s="780"/>
      <c r="E27" s="780"/>
      <c r="F27" s="780"/>
      <c r="G27" s="780"/>
      <c r="H27" s="780"/>
      <c r="I27" s="780"/>
      <c r="J27" s="780"/>
      <c r="K27" s="780"/>
      <c r="L27" s="780" t="s">
        <v>794</v>
      </c>
      <c r="M27" s="780"/>
      <c r="N27" s="780"/>
      <c r="O27" s="780"/>
      <c r="P27" s="780"/>
      <c r="Q27" s="780"/>
      <c r="R27" s="780"/>
      <c r="S27" s="780"/>
      <c r="T27" s="780"/>
      <c r="U27" s="780"/>
      <c r="V27" s="780"/>
      <c r="W27" s="780"/>
      <c r="X27" s="780"/>
      <c r="Y27" s="780"/>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I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7"/>
  <sheetViews>
    <sheetView topLeftCell="A19" zoomScaleNormal="100" workbookViewId="0">
      <selection activeCell="C27" sqref="C27"/>
    </sheetView>
  </sheetViews>
  <sheetFormatPr baseColWidth="10" defaultColWidth="9.140625" defaultRowHeight="15" x14ac:dyDescent="0.25"/>
  <cols>
    <col min="1" max="1" width="7.140625" style="57"/>
    <col min="2" max="10" width="6.28515625" style="57"/>
    <col min="11" max="11" width="8.7109375" style="57"/>
    <col min="12" max="17" width="8.140625" style="57"/>
    <col min="18" max="25" width="8.28515625" style="57"/>
    <col min="26" max="31" width="4.5703125" style="57"/>
    <col min="32" max="1025" width="10.7109375" style="57"/>
  </cols>
  <sheetData>
    <row r="1" spans="1:25" ht="15.75" customHeight="1" x14ac:dyDescent="0.25">
      <c r="A1" s="823"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823"/>
      <c r="B2" s="824" t="s">
        <v>441</v>
      </c>
      <c r="C2" s="824"/>
      <c r="D2" s="824"/>
      <c r="E2" s="824"/>
      <c r="F2" s="824"/>
      <c r="G2" s="824"/>
      <c r="H2" s="824"/>
      <c r="I2" s="824"/>
      <c r="J2" s="824"/>
      <c r="K2" s="824"/>
      <c r="L2" s="824"/>
      <c r="M2" s="824"/>
      <c r="N2" s="510" t="s">
        <v>450</v>
      </c>
      <c r="O2" s="511"/>
      <c r="P2" s="511"/>
      <c r="Q2" s="511"/>
      <c r="R2" s="511"/>
      <c r="S2" s="511"/>
      <c r="T2" s="511"/>
      <c r="U2" s="511"/>
      <c r="V2" s="511"/>
      <c r="W2" s="511"/>
      <c r="X2" s="511"/>
      <c r="Y2" s="512"/>
    </row>
    <row r="3" spans="1:25" ht="15.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0" customHeight="1" x14ac:dyDescent="0.25">
      <c r="A4" s="397" t="s">
        <v>281</v>
      </c>
      <c r="B4" s="825" t="s">
        <v>282</v>
      </c>
      <c r="C4" s="825"/>
      <c r="D4" s="825"/>
      <c r="E4" s="825"/>
      <c r="F4" s="825"/>
      <c r="G4" s="825"/>
      <c r="H4" s="825"/>
      <c r="I4" s="825"/>
      <c r="J4" s="825"/>
      <c r="K4" s="493" t="s">
        <v>283</v>
      </c>
      <c r="L4" s="826" t="s">
        <v>357</v>
      </c>
      <c r="M4" s="826"/>
      <c r="N4" s="826"/>
      <c r="O4" s="826"/>
      <c r="P4" s="826"/>
      <c r="Q4" s="826"/>
      <c r="R4" s="827" t="s">
        <v>359</v>
      </c>
      <c r="S4" s="827"/>
      <c r="T4" s="827"/>
      <c r="U4" s="827"/>
      <c r="V4" s="827"/>
      <c r="W4" s="827"/>
      <c r="X4" s="827"/>
      <c r="Y4" s="827"/>
    </row>
    <row r="5" spans="1:25" ht="30" customHeight="1" x14ac:dyDescent="0.25">
      <c r="A5" s="494"/>
      <c r="B5" s="513"/>
      <c r="C5" s="513"/>
      <c r="D5" s="513"/>
      <c r="E5" s="514"/>
      <c r="F5" s="514"/>
      <c r="G5" s="514"/>
      <c r="H5" s="514"/>
      <c r="I5" s="514"/>
      <c r="J5" s="514"/>
      <c r="K5" s="496"/>
      <c r="L5" s="818"/>
      <c r="M5" s="818"/>
      <c r="N5" s="818"/>
      <c r="O5" s="818"/>
      <c r="P5" s="818"/>
      <c r="Q5" s="818"/>
      <c r="R5" s="819"/>
      <c r="S5" s="819"/>
      <c r="T5" s="819"/>
      <c r="U5" s="819"/>
      <c r="V5" s="819"/>
      <c r="W5" s="819"/>
      <c r="X5" s="819"/>
      <c r="Y5" s="819"/>
    </row>
    <row r="6" spans="1:25" ht="37.5" customHeight="1" x14ac:dyDescent="0.25">
      <c r="A6" s="397" t="s">
        <v>183</v>
      </c>
      <c r="B6" s="820" t="s">
        <v>184</v>
      </c>
      <c r="C6" s="820"/>
      <c r="D6" s="820"/>
      <c r="E6" s="820"/>
      <c r="F6" s="820"/>
      <c r="G6" s="820"/>
      <c r="H6" s="820"/>
      <c r="I6" s="820"/>
      <c r="J6" s="820"/>
      <c r="K6" s="493" t="s">
        <v>185</v>
      </c>
      <c r="L6" s="821" t="s">
        <v>284</v>
      </c>
      <c r="M6" s="821"/>
      <c r="N6" s="821"/>
      <c r="O6" s="821"/>
      <c r="P6" s="821"/>
      <c r="Q6" s="821"/>
      <c r="R6" s="822" t="s">
        <v>795</v>
      </c>
      <c r="S6" s="822"/>
      <c r="T6" s="822"/>
      <c r="U6" s="822"/>
      <c r="V6" s="822"/>
      <c r="W6" s="822"/>
      <c r="X6" s="822"/>
      <c r="Y6" s="822"/>
    </row>
    <row r="7" spans="1:25" ht="30" customHeight="1" x14ac:dyDescent="0.25">
      <c r="A7" s="497"/>
      <c r="B7" s="515"/>
      <c r="C7" s="515"/>
      <c r="D7" s="515"/>
      <c r="E7" s="515"/>
      <c r="F7" s="515"/>
      <c r="G7" s="515"/>
      <c r="H7" s="515"/>
      <c r="I7" s="515"/>
      <c r="J7" s="515"/>
      <c r="K7" s="496"/>
      <c r="L7" s="818"/>
      <c r="M7" s="818"/>
      <c r="N7" s="818"/>
      <c r="O7" s="818"/>
      <c r="P7" s="818"/>
      <c r="Q7" s="818"/>
      <c r="R7" s="819"/>
      <c r="S7" s="819"/>
      <c r="T7" s="819"/>
      <c r="U7" s="819"/>
      <c r="V7" s="819"/>
      <c r="W7" s="819"/>
      <c r="X7" s="819"/>
      <c r="Y7" s="819"/>
    </row>
    <row r="8" spans="1:25" ht="30" customHeight="1" x14ac:dyDescent="0.25">
      <c r="A8" s="397" t="s">
        <v>206</v>
      </c>
      <c r="B8" s="820" t="s">
        <v>207</v>
      </c>
      <c r="C8" s="820"/>
      <c r="D8" s="820"/>
      <c r="E8" s="820"/>
      <c r="F8" s="820"/>
      <c r="G8" s="820"/>
      <c r="H8" s="820"/>
      <c r="I8" s="820"/>
      <c r="J8" s="820"/>
      <c r="K8" s="493" t="s">
        <v>208</v>
      </c>
      <c r="L8" s="821" t="s">
        <v>270</v>
      </c>
      <c r="M8" s="821"/>
      <c r="N8" s="821"/>
      <c r="O8" s="821"/>
      <c r="P8" s="821"/>
      <c r="Q8" s="821"/>
      <c r="R8" s="822" t="s">
        <v>694</v>
      </c>
      <c r="S8" s="822"/>
      <c r="T8" s="822"/>
      <c r="U8" s="822"/>
      <c r="V8" s="822"/>
      <c r="W8" s="822"/>
      <c r="X8" s="822"/>
      <c r="Y8" s="822"/>
    </row>
    <row r="9" spans="1:25" ht="30" customHeight="1" x14ac:dyDescent="0.25">
      <c r="A9" s="405"/>
      <c r="B9" s="516"/>
      <c r="C9" s="516"/>
      <c r="D9" s="516"/>
      <c r="E9" s="516"/>
      <c r="F9" s="516"/>
      <c r="G9" s="516"/>
      <c r="H9" s="516"/>
      <c r="I9" s="516"/>
      <c r="J9" s="516"/>
      <c r="K9" s="496" t="s">
        <v>209</v>
      </c>
      <c r="L9" s="818" t="s">
        <v>339</v>
      </c>
      <c r="M9" s="818"/>
      <c r="N9" s="818"/>
      <c r="O9" s="818"/>
      <c r="P9" s="818"/>
      <c r="Q9" s="818"/>
      <c r="R9" s="819" t="s">
        <v>342</v>
      </c>
      <c r="S9" s="819"/>
      <c r="T9" s="819"/>
      <c r="U9" s="819"/>
      <c r="V9" s="819"/>
      <c r="W9" s="819"/>
      <c r="X9" s="819"/>
      <c r="Y9" s="819"/>
    </row>
    <row r="10" spans="1:25" ht="35.1" customHeight="1" x14ac:dyDescent="0.25">
      <c r="A10" s="397" t="s">
        <v>219</v>
      </c>
      <c r="B10" s="820" t="s">
        <v>220</v>
      </c>
      <c r="C10" s="820"/>
      <c r="D10" s="820"/>
      <c r="E10" s="820"/>
      <c r="F10" s="820"/>
      <c r="G10" s="820"/>
      <c r="H10" s="820"/>
      <c r="I10" s="820"/>
      <c r="J10" s="820"/>
      <c r="K10" s="493" t="s">
        <v>221</v>
      </c>
      <c r="L10" s="821" t="s">
        <v>360</v>
      </c>
      <c r="M10" s="821"/>
      <c r="N10" s="821"/>
      <c r="O10" s="821"/>
      <c r="P10" s="821"/>
      <c r="Q10" s="821"/>
      <c r="R10" s="822" t="s">
        <v>362</v>
      </c>
      <c r="S10" s="822"/>
      <c r="T10" s="822"/>
      <c r="U10" s="822"/>
      <c r="V10" s="822"/>
      <c r="W10" s="822"/>
      <c r="X10" s="822"/>
      <c r="Y10" s="822"/>
    </row>
    <row r="11" spans="1:25" ht="30" customHeight="1" x14ac:dyDescent="0.25">
      <c r="A11" s="397"/>
      <c r="B11" s="815"/>
      <c r="C11" s="815"/>
      <c r="D11" s="815"/>
      <c r="E11" s="815"/>
      <c r="F11" s="815"/>
      <c r="G11" s="815"/>
      <c r="H11" s="815"/>
      <c r="I11" s="815"/>
      <c r="J11" s="815"/>
      <c r="K11" s="493"/>
      <c r="L11" s="816"/>
      <c r="M11" s="816"/>
      <c r="N11" s="816"/>
      <c r="O11" s="816"/>
      <c r="P11" s="816"/>
      <c r="Q11" s="816"/>
      <c r="R11" s="817"/>
      <c r="S11" s="817"/>
      <c r="T11" s="817"/>
      <c r="U11" s="817"/>
      <c r="V11" s="817"/>
      <c r="W11" s="817"/>
      <c r="X11" s="817"/>
      <c r="Y11" s="817"/>
    </row>
    <row r="12" spans="1:25" ht="15.75" customHeight="1" x14ac:dyDescent="0.25">
      <c r="A12" s="517" t="s">
        <v>555</v>
      </c>
      <c r="B12" s="408"/>
      <c r="C12" s="408"/>
      <c r="D12" s="408"/>
      <c r="E12" s="408"/>
      <c r="F12" s="408"/>
      <c r="G12" s="408"/>
      <c r="H12" s="408"/>
      <c r="I12" s="408"/>
      <c r="J12" s="408"/>
      <c r="K12" s="518"/>
      <c r="L12" s="519"/>
      <c r="M12" s="520"/>
      <c r="N12" s="521" t="s">
        <v>556</v>
      </c>
      <c r="O12" s="522"/>
      <c r="P12" s="522"/>
      <c r="Q12" s="522"/>
      <c r="R12" s="522"/>
      <c r="S12" s="522"/>
      <c r="T12" s="522"/>
      <c r="U12" s="522"/>
      <c r="V12" s="522"/>
      <c r="W12" s="522"/>
      <c r="X12" s="522"/>
      <c r="Y12" s="523"/>
    </row>
    <row r="13" spans="1:25" ht="52.5" customHeight="1" x14ac:dyDescent="0.25">
      <c r="A13" s="788" t="s">
        <v>796</v>
      </c>
      <c r="B13" s="788"/>
      <c r="C13" s="788"/>
      <c r="D13" s="788"/>
      <c r="E13" s="788"/>
      <c r="F13" s="788"/>
      <c r="G13" s="788"/>
      <c r="H13" s="788"/>
      <c r="I13" s="788"/>
      <c r="J13" s="788"/>
      <c r="K13" s="788"/>
      <c r="L13" s="788"/>
      <c r="M13" s="788"/>
      <c r="N13" s="788" t="s">
        <v>797</v>
      </c>
      <c r="O13" s="788"/>
      <c r="P13" s="788"/>
      <c r="Q13" s="788"/>
      <c r="R13" s="788"/>
      <c r="S13" s="788"/>
      <c r="T13" s="788"/>
      <c r="U13" s="788"/>
      <c r="V13" s="788"/>
      <c r="W13" s="788"/>
      <c r="X13" s="788"/>
      <c r="Y13" s="788"/>
    </row>
    <row r="14" spans="1:25" ht="5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5.75" customHeight="1" x14ac:dyDescent="0.25">
      <c r="A15" s="524" t="s">
        <v>557</v>
      </c>
      <c r="B15" s="465"/>
      <c r="C15" s="465"/>
      <c r="D15" s="465"/>
      <c r="E15" s="465"/>
      <c r="F15" s="465"/>
      <c r="G15" s="465"/>
      <c r="H15" s="465"/>
      <c r="I15" s="465"/>
      <c r="J15" s="465"/>
      <c r="K15" s="525"/>
      <c r="L15" s="526"/>
      <c r="M15" s="527"/>
      <c r="N15" s="528" t="s">
        <v>558</v>
      </c>
      <c r="O15" s="529"/>
      <c r="P15" s="529"/>
      <c r="Q15" s="529"/>
      <c r="R15" s="529"/>
      <c r="S15" s="529"/>
      <c r="T15" s="529"/>
      <c r="U15" s="529"/>
      <c r="V15" s="529"/>
      <c r="W15" s="529"/>
      <c r="X15" s="529"/>
      <c r="Y15" s="530"/>
    </row>
    <row r="16" spans="1:25" ht="46.5" customHeight="1" x14ac:dyDescent="0.25">
      <c r="A16" s="782" t="s">
        <v>798</v>
      </c>
      <c r="B16" s="782"/>
      <c r="C16" s="782"/>
      <c r="D16" s="782"/>
      <c r="E16" s="782"/>
      <c r="F16" s="782"/>
      <c r="G16" s="782"/>
      <c r="H16" s="782"/>
      <c r="I16" s="782"/>
      <c r="J16" s="782"/>
      <c r="K16" s="782"/>
      <c r="L16" s="782"/>
      <c r="M16" s="782"/>
      <c r="N16" s="782" t="s">
        <v>799</v>
      </c>
      <c r="O16" s="782"/>
      <c r="P16" s="782"/>
      <c r="Q16" s="782"/>
      <c r="R16" s="782"/>
      <c r="S16" s="782"/>
      <c r="T16" s="782"/>
      <c r="U16" s="782"/>
      <c r="V16" s="782"/>
      <c r="W16" s="782"/>
      <c r="X16" s="782"/>
      <c r="Y16" s="782"/>
    </row>
    <row r="17" spans="1:25" ht="46.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1.75" customHeight="1" x14ac:dyDescent="0.25">
      <c r="A18" s="531" t="s">
        <v>559</v>
      </c>
      <c r="B18" s="522"/>
      <c r="C18" s="522"/>
      <c r="D18" s="522"/>
      <c r="E18" s="522"/>
      <c r="F18" s="532" t="s">
        <v>602</v>
      </c>
      <c r="G18" s="532"/>
      <c r="H18" s="522"/>
      <c r="I18" s="522"/>
      <c r="J18" s="522"/>
      <c r="K18" s="521"/>
      <c r="L18" s="519"/>
      <c r="M18" s="533"/>
      <c r="N18" s="783" t="s">
        <v>561</v>
      </c>
      <c r="O18" s="783"/>
      <c r="P18" s="783"/>
      <c r="Q18" s="783"/>
      <c r="R18" s="784" t="s">
        <v>603</v>
      </c>
      <c r="S18" s="784"/>
      <c r="T18" s="784"/>
      <c r="U18" s="784"/>
      <c r="V18" s="785"/>
      <c r="W18" s="785"/>
      <c r="X18" s="785"/>
      <c r="Y18" s="785"/>
    </row>
    <row r="19" spans="1:25" ht="21.75" customHeight="1" x14ac:dyDescent="0.25">
      <c r="A19" s="534" t="s">
        <v>562</v>
      </c>
      <c r="B19" s="535"/>
      <c r="C19" s="535"/>
      <c r="D19" s="535"/>
      <c r="E19" s="535"/>
      <c r="F19" s="535"/>
      <c r="G19" s="535"/>
      <c r="H19" s="536"/>
      <c r="I19" s="536"/>
      <c r="J19" s="536"/>
      <c r="K19" s="537"/>
      <c r="L19" s="537"/>
      <c r="M19" s="538"/>
      <c r="N19" s="783"/>
      <c r="O19" s="783"/>
      <c r="P19" s="783"/>
      <c r="Q19" s="783"/>
      <c r="R19" s="786" t="s">
        <v>786</v>
      </c>
      <c r="S19" s="786"/>
      <c r="T19" s="786"/>
      <c r="U19" s="786"/>
      <c r="V19" s="787"/>
      <c r="W19" s="787"/>
      <c r="X19" s="787"/>
      <c r="Y19" s="787"/>
    </row>
    <row r="20" spans="1:25" ht="15.75" customHeight="1" x14ac:dyDescent="0.25">
      <c r="A20" s="539"/>
      <c r="B20" s="529"/>
      <c r="C20" s="529"/>
      <c r="D20" s="529"/>
      <c r="E20" s="529"/>
      <c r="F20" s="529"/>
      <c r="G20" s="529"/>
      <c r="H20" s="525"/>
      <c r="I20" s="525"/>
      <c r="J20" s="525"/>
      <c r="K20" s="540"/>
      <c r="L20" s="540"/>
      <c r="M20" s="540"/>
      <c r="N20" s="540"/>
      <c r="O20" s="541"/>
      <c r="P20" s="541"/>
      <c r="Q20" s="541"/>
      <c r="R20" s="541"/>
      <c r="S20" s="541"/>
      <c r="T20" s="541"/>
      <c r="U20" s="541"/>
      <c r="V20" s="541"/>
      <c r="W20" s="541"/>
      <c r="X20" s="541"/>
      <c r="Y20" s="541"/>
    </row>
    <row r="21" spans="1:25" ht="15.75" customHeight="1"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ht="15.75" customHeight="1" x14ac:dyDescent="0.25">
      <c r="A22" s="525"/>
      <c r="B22" s="525"/>
      <c r="C22" s="745" t="s">
        <v>564</v>
      </c>
      <c r="D22" s="745"/>
      <c r="E22" s="745"/>
      <c r="F22" s="745"/>
      <c r="G22" s="745"/>
      <c r="H22" s="745"/>
      <c r="I22" s="745"/>
      <c r="J22" s="745"/>
      <c r="K22" s="745"/>
      <c r="L22" s="745" t="s">
        <v>565</v>
      </c>
      <c r="M22" s="745"/>
      <c r="N22" s="745"/>
      <c r="O22" s="745"/>
      <c r="P22" s="745"/>
      <c r="Q22" s="745"/>
      <c r="R22" s="745"/>
      <c r="S22" s="745" t="s">
        <v>566</v>
      </c>
      <c r="T22" s="745"/>
      <c r="U22" s="745"/>
      <c r="V22" s="745"/>
      <c r="W22" s="745"/>
      <c r="X22" s="745"/>
      <c r="Y22" s="745"/>
    </row>
    <row r="23" spans="1:25" ht="99.75" customHeight="1" x14ac:dyDescent="0.25">
      <c r="A23" s="741" t="s">
        <v>567</v>
      </c>
      <c r="B23" s="741"/>
      <c r="C23" s="780" t="s">
        <v>800</v>
      </c>
      <c r="D23" s="780"/>
      <c r="E23" s="780"/>
      <c r="F23" s="780"/>
      <c r="G23" s="780"/>
      <c r="H23" s="780"/>
      <c r="I23" s="780"/>
      <c r="J23" s="780"/>
      <c r="K23" s="780"/>
      <c r="L23" s="780" t="s">
        <v>801</v>
      </c>
      <c r="M23" s="780"/>
      <c r="N23" s="780"/>
      <c r="O23" s="780"/>
      <c r="P23" s="780"/>
      <c r="Q23" s="780"/>
      <c r="R23" s="780"/>
      <c r="S23" s="780" t="s">
        <v>802</v>
      </c>
      <c r="T23" s="780"/>
      <c r="U23" s="780"/>
      <c r="V23" s="780"/>
      <c r="W23" s="780"/>
      <c r="X23" s="780"/>
      <c r="Y23" s="780"/>
    </row>
    <row r="24" spans="1:25" ht="110.25" customHeight="1" x14ac:dyDescent="0.25">
      <c r="A24" s="743" t="s">
        <v>568</v>
      </c>
      <c r="B24" s="743"/>
      <c r="C24" s="780" t="s">
        <v>803</v>
      </c>
      <c r="D24" s="780"/>
      <c r="E24" s="780"/>
      <c r="F24" s="780"/>
      <c r="G24" s="780"/>
      <c r="H24" s="780"/>
      <c r="I24" s="780"/>
      <c r="J24" s="780"/>
      <c r="K24" s="780"/>
      <c r="L24" s="780" t="s">
        <v>804</v>
      </c>
      <c r="M24" s="780"/>
      <c r="N24" s="780"/>
      <c r="O24" s="780"/>
      <c r="P24" s="780"/>
      <c r="Q24" s="780"/>
      <c r="R24" s="780"/>
      <c r="S24" s="780" t="s">
        <v>805</v>
      </c>
      <c r="T24" s="780"/>
      <c r="U24" s="780"/>
      <c r="V24" s="780"/>
      <c r="W24" s="780"/>
      <c r="X24" s="780"/>
      <c r="Y24" s="780"/>
    </row>
    <row r="25" spans="1:25" ht="48"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69.75" customHeight="1" x14ac:dyDescent="0.25">
      <c r="A26" s="741" t="s">
        <v>570</v>
      </c>
      <c r="B26" s="741"/>
      <c r="C26" s="780" t="s">
        <v>806</v>
      </c>
      <c r="D26" s="780"/>
      <c r="E26" s="780"/>
      <c r="F26" s="780"/>
      <c r="G26" s="780"/>
      <c r="H26" s="780"/>
      <c r="I26" s="780"/>
      <c r="J26" s="780"/>
      <c r="K26" s="780"/>
      <c r="L26" s="780" t="s">
        <v>807</v>
      </c>
      <c r="M26" s="780"/>
      <c r="N26" s="780"/>
      <c r="O26" s="780"/>
      <c r="P26" s="780"/>
      <c r="Q26" s="780"/>
      <c r="R26" s="780"/>
      <c r="S26" s="780" t="s">
        <v>808</v>
      </c>
      <c r="T26" s="780"/>
      <c r="U26" s="780"/>
      <c r="V26" s="780"/>
      <c r="W26" s="780"/>
      <c r="X26" s="780"/>
      <c r="Y26" s="780"/>
    </row>
    <row r="27" spans="1:25" ht="63" customHeight="1" x14ac:dyDescent="0.25">
      <c r="A27" s="743" t="s">
        <v>571</v>
      </c>
      <c r="B27" s="743"/>
      <c r="C27" s="780" t="s">
        <v>809</v>
      </c>
      <c r="D27" s="780"/>
      <c r="E27" s="780"/>
      <c r="F27" s="780"/>
      <c r="G27" s="780"/>
      <c r="H27" s="780"/>
      <c r="I27" s="780"/>
      <c r="J27" s="780"/>
      <c r="K27" s="780"/>
      <c r="L27" s="780" t="s">
        <v>810</v>
      </c>
      <c r="M27" s="780"/>
      <c r="N27" s="780"/>
      <c r="O27" s="780"/>
      <c r="P27" s="780"/>
      <c r="Q27" s="780"/>
      <c r="R27" s="780"/>
      <c r="S27" s="780" t="s">
        <v>811</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3"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452</v>
      </c>
      <c r="C2" s="762"/>
      <c r="D2" s="762"/>
      <c r="E2" s="762"/>
      <c r="F2" s="762"/>
      <c r="G2" s="762"/>
      <c r="H2" s="762"/>
      <c r="I2" s="762"/>
      <c r="J2" s="762"/>
      <c r="K2" s="762"/>
      <c r="L2" s="762"/>
      <c r="M2" s="762"/>
      <c r="N2" s="388" t="s">
        <v>457</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5.25" customHeight="1" x14ac:dyDescent="0.25">
      <c r="A4" s="397" t="s">
        <v>276</v>
      </c>
      <c r="B4" s="791" t="s">
        <v>277</v>
      </c>
      <c r="C4" s="791"/>
      <c r="D4" s="791"/>
      <c r="E4" s="791"/>
      <c r="F4" s="791"/>
      <c r="G4" s="791"/>
      <c r="H4" s="791"/>
      <c r="I4" s="791"/>
      <c r="J4" s="791"/>
      <c r="K4" s="493" t="s">
        <v>278</v>
      </c>
      <c r="L4" s="792" t="s">
        <v>352</v>
      </c>
      <c r="M4" s="792"/>
      <c r="N4" s="792"/>
      <c r="O4" s="792"/>
      <c r="P4" s="792"/>
      <c r="Q4" s="792"/>
      <c r="R4" s="793" t="s">
        <v>354</v>
      </c>
      <c r="S4" s="793"/>
      <c r="T4" s="793"/>
      <c r="U4" s="793"/>
      <c r="V4" s="793"/>
      <c r="W4" s="793"/>
      <c r="X4" s="793"/>
      <c r="Y4" s="793"/>
    </row>
    <row r="5" spans="1:25" ht="35.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5.25" customHeight="1" x14ac:dyDescent="0.25">
      <c r="A6" s="397" t="s">
        <v>158</v>
      </c>
      <c r="B6" s="791" t="s">
        <v>159</v>
      </c>
      <c r="C6" s="791"/>
      <c r="D6" s="791"/>
      <c r="E6" s="791"/>
      <c r="F6" s="791"/>
      <c r="G6" s="791"/>
      <c r="H6" s="791"/>
      <c r="I6" s="791"/>
      <c r="J6" s="791"/>
      <c r="K6" s="493" t="s">
        <v>160</v>
      </c>
      <c r="L6" s="792" t="s">
        <v>316</v>
      </c>
      <c r="M6" s="792"/>
      <c r="N6" s="792"/>
      <c r="O6" s="792"/>
      <c r="P6" s="792"/>
      <c r="Q6" s="792"/>
      <c r="R6" s="793" t="s">
        <v>318</v>
      </c>
      <c r="S6" s="793"/>
      <c r="T6" s="793"/>
      <c r="U6" s="793"/>
      <c r="V6" s="793"/>
      <c r="W6" s="793"/>
      <c r="X6" s="793"/>
      <c r="Y6" s="793"/>
    </row>
    <row r="7" spans="1:25" ht="35.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5.25" customHeight="1" x14ac:dyDescent="0.25">
      <c r="A8" s="397" t="s">
        <v>183</v>
      </c>
      <c r="B8" s="791" t="s">
        <v>184</v>
      </c>
      <c r="C8" s="791"/>
      <c r="D8" s="791"/>
      <c r="E8" s="791"/>
      <c r="F8" s="791"/>
      <c r="G8" s="791"/>
      <c r="H8" s="791"/>
      <c r="I8" s="791"/>
      <c r="J8" s="791"/>
      <c r="K8" s="493" t="s">
        <v>185</v>
      </c>
      <c r="L8" s="792" t="s">
        <v>284</v>
      </c>
      <c r="M8" s="792"/>
      <c r="N8" s="792"/>
      <c r="O8" s="792"/>
      <c r="P8" s="792"/>
      <c r="Q8" s="792"/>
      <c r="R8" s="793" t="s">
        <v>795</v>
      </c>
      <c r="S8" s="793"/>
      <c r="T8" s="793"/>
      <c r="U8" s="793"/>
      <c r="V8" s="793"/>
      <c r="W8" s="793"/>
      <c r="X8" s="793"/>
      <c r="Y8" s="793"/>
    </row>
    <row r="9" spans="1:25" ht="35.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5.25" customHeight="1" x14ac:dyDescent="0.25">
      <c r="A10" s="397" t="s">
        <v>219</v>
      </c>
      <c r="B10" s="791" t="s">
        <v>220</v>
      </c>
      <c r="C10" s="791"/>
      <c r="D10" s="791"/>
      <c r="E10" s="791"/>
      <c r="F10" s="791"/>
      <c r="G10" s="791"/>
      <c r="H10" s="791"/>
      <c r="I10" s="791"/>
      <c r="J10" s="791"/>
      <c r="K10" s="493" t="s">
        <v>221</v>
      </c>
      <c r="L10" s="792" t="s">
        <v>360</v>
      </c>
      <c r="M10" s="792"/>
      <c r="N10" s="792"/>
      <c r="O10" s="792"/>
      <c r="P10" s="792"/>
      <c r="Q10" s="792"/>
      <c r="R10" s="793" t="s">
        <v>362</v>
      </c>
      <c r="S10" s="793"/>
      <c r="T10" s="793"/>
      <c r="U10" s="793"/>
      <c r="V10" s="793"/>
      <c r="W10" s="793"/>
      <c r="X10" s="793"/>
      <c r="Y10" s="793"/>
    </row>
    <row r="11" spans="1:25" ht="35.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15" customHeight="1" x14ac:dyDescent="0.25">
      <c r="A13" s="788" t="s">
        <v>812</v>
      </c>
      <c r="B13" s="788"/>
      <c r="C13" s="788"/>
      <c r="D13" s="788"/>
      <c r="E13" s="788"/>
      <c r="F13" s="788"/>
      <c r="G13" s="788"/>
      <c r="H13" s="788"/>
      <c r="I13" s="788"/>
      <c r="J13" s="788"/>
      <c r="K13" s="788"/>
      <c r="L13" s="788"/>
      <c r="M13" s="788"/>
      <c r="N13" s="788" t="s">
        <v>813</v>
      </c>
      <c r="O13" s="788"/>
      <c r="P13" s="788"/>
      <c r="Q13" s="788"/>
      <c r="R13" s="788"/>
      <c r="S13" s="788"/>
      <c r="T13" s="788"/>
      <c r="U13" s="788"/>
      <c r="V13" s="788"/>
      <c r="W13" s="788"/>
      <c r="X13" s="788"/>
      <c r="Y13" s="788"/>
    </row>
    <row r="14" spans="1:25"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15" customHeight="1" x14ac:dyDescent="0.25">
      <c r="A16" s="782" t="s">
        <v>814</v>
      </c>
      <c r="B16" s="782"/>
      <c r="C16" s="782"/>
      <c r="D16" s="782"/>
      <c r="E16" s="782"/>
      <c r="F16" s="782"/>
      <c r="G16" s="782"/>
      <c r="H16" s="782"/>
      <c r="I16" s="782"/>
      <c r="J16" s="782"/>
      <c r="K16" s="782"/>
      <c r="L16" s="782"/>
      <c r="M16" s="782"/>
      <c r="N16" s="782" t="s">
        <v>815</v>
      </c>
      <c r="O16" s="782"/>
      <c r="P16" s="782"/>
      <c r="Q16" s="782"/>
      <c r="R16" s="782"/>
      <c r="S16" s="782"/>
      <c r="T16" s="782"/>
      <c r="U16" s="782"/>
      <c r="V16" s="782"/>
      <c r="W16" s="782"/>
      <c r="X16" s="782"/>
      <c r="Y16" s="782"/>
    </row>
    <row r="17" spans="1:25"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13"/>
      <c r="F18" s="805" t="s">
        <v>816</v>
      </c>
      <c r="G18" s="805"/>
      <c r="H18" s="805"/>
      <c r="I18" s="805"/>
      <c r="J18" s="805"/>
      <c r="K18" s="805"/>
      <c r="L18" s="805"/>
      <c r="M18" s="805"/>
      <c r="N18" s="783" t="s">
        <v>561</v>
      </c>
      <c r="O18" s="783"/>
      <c r="P18" s="783"/>
      <c r="Q18" s="783"/>
      <c r="R18" s="828" t="s">
        <v>817</v>
      </c>
      <c r="S18" s="828"/>
      <c r="T18" s="828"/>
      <c r="U18" s="828"/>
      <c r="V18" s="828"/>
      <c r="W18" s="828"/>
      <c r="X18" s="828"/>
      <c r="Y18" s="828"/>
    </row>
    <row r="19" spans="1:25" x14ac:dyDescent="0.25">
      <c r="A19" s="475" t="s">
        <v>562</v>
      </c>
      <c r="B19" s="476"/>
      <c r="C19" s="476"/>
      <c r="D19" s="476"/>
      <c r="E19" s="476"/>
      <c r="F19" s="476"/>
      <c r="G19" s="476"/>
      <c r="H19" s="505"/>
      <c r="I19" s="505"/>
      <c r="J19" s="505"/>
      <c r="K19" s="478"/>
      <c r="L19" s="478"/>
      <c r="M19" s="479"/>
      <c r="N19" s="783"/>
      <c r="O19" s="783"/>
      <c r="P19" s="783"/>
      <c r="Q19" s="783"/>
      <c r="R19" s="828"/>
      <c r="S19" s="828"/>
      <c r="T19" s="828"/>
      <c r="U19" s="828"/>
      <c r="V19" s="828"/>
      <c r="W19" s="828"/>
      <c r="X19" s="828"/>
      <c r="Y19" s="828"/>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43.5" customHeight="1" x14ac:dyDescent="0.25">
      <c r="A23" s="747" t="s">
        <v>567</v>
      </c>
      <c r="B23" s="747"/>
      <c r="C23" s="780" t="s">
        <v>818</v>
      </c>
      <c r="D23" s="780"/>
      <c r="E23" s="780"/>
      <c r="F23" s="780"/>
      <c r="G23" s="780"/>
      <c r="H23" s="780"/>
      <c r="I23" s="780"/>
      <c r="J23" s="780"/>
      <c r="K23" s="780"/>
      <c r="L23" s="781" t="s">
        <v>819</v>
      </c>
      <c r="M23" s="781"/>
      <c r="N23" s="781"/>
      <c r="O23" s="781"/>
      <c r="P23" s="781"/>
      <c r="Q23" s="781"/>
      <c r="R23" s="781"/>
      <c r="S23" s="780" t="s">
        <v>820</v>
      </c>
      <c r="T23" s="780"/>
      <c r="U23" s="780"/>
      <c r="V23" s="780"/>
      <c r="W23" s="780"/>
      <c r="X23" s="780"/>
      <c r="Y23" s="780"/>
    </row>
    <row r="24" spans="1:25" ht="43.5" customHeight="1" x14ac:dyDescent="0.25">
      <c r="A24" s="743" t="s">
        <v>568</v>
      </c>
      <c r="B24" s="743"/>
      <c r="C24" s="780" t="s">
        <v>821</v>
      </c>
      <c r="D24" s="780"/>
      <c r="E24" s="780"/>
      <c r="F24" s="780"/>
      <c r="G24" s="780"/>
      <c r="H24" s="780"/>
      <c r="I24" s="780"/>
      <c r="J24" s="780"/>
      <c r="K24" s="780"/>
      <c r="L24" s="780" t="s">
        <v>822</v>
      </c>
      <c r="M24" s="780"/>
      <c r="N24" s="780"/>
      <c r="O24" s="780"/>
      <c r="P24" s="780"/>
      <c r="Q24" s="780"/>
      <c r="R24" s="780"/>
      <c r="S24" s="780" t="s">
        <v>823</v>
      </c>
      <c r="T24" s="780"/>
      <c r="U24" s="780"/>
      <c r="V24" s="780"/>
      <c r="W24" s="780"/>
      <c r="X24" s="780"/>
      <c r="Y24" s="780"/>
    </row>
    <row r="25" spans="1:25" ht="29.25" customHeight="1" x14ac:dyDescent="0.25">
      <c r="A25" s="741" t="s">
        <v>569</v>
      </c>
      <c r="B25" s="741"/>
      <c r="C25" s="780" t="s">
        <v>590</v>
      </c>
      <c r="D25" s="780"/>
      <c r="E25" s="780"/>
      <c r="F25" s="780"/>
      <c r="G25" s="780"/>
      <c r="H25" s="780"/>
      <c r="I25" s="780"/>
      <c r="J25" s="780"/>
      <c r="K25" s="780"/>
      <c r="L25" s="780" t="s">
        <v>824</v>
      </c>
      <c r="M25" s="780"/>
      <c r="N25" s="780"/>
      <c r="O25" s="780"/>
      <c r="P25" s="780"/>
      <c r="Q25" s="780"/>
      <c r="R25" s="780"/>
      <c r="S25" s="780" t="s">
        <v>825</v>
      </c>
      <c r="T25" s="780"/>
      <c r="U25" s="780"/>
      <c r="V25" s="780"/>
      <c r="W25" s="780"/>
      <c r="X25" s="780"/>
      <c r="Y25" s="780"/>
    </row>
    <row r="26" spans="1:25" ht="63.75" customHeight="1" x14ac:dyDescent="0.25">
      <c r="A26" s="741" t="s">
        <v>570</v>
      </c>
      <c r="B26" s="741"/>
      <c r="C26" s="780" t="s">
        <v>826</v>
      </c>
      <c r="D26" s="780"/>
      <c r="E26" s="780"/>
      <c r="F26" s="780"/>
      <c r="G26" s="780"/>
      <c r="H26" s="780"/>
      <c r="I26" s="780"/>
      <c r="J26" s="780"/>
      <c r="K26" s="780"/>
      <c r="L26" s="780" t="s">
        <v>827</v>
      </c>
      <c r="M26" s="780"/>
      <c r="N26" s="780"/>
      <c r="O26" s="780"/>
      <c r="P26" s="780"/>
      <c r="Q26" s="780"/>
      <c r="R26" s="780"/>
      <c r="S26" s="780" t="s">
        <v>828</v>
      </c>
      <c r="T26" s="780"/>
      <c r="U26" s="780"/>
      <c r="V26" s="780"/>
      <c r="W26" s="780"/>
      <c r="X26" s="780"/>
      <c r="Y26" s="780"/>
    </row>
    <row r="27" spans="1:25" ht="43.5" customHeight="1" x14ac:dyDescent="0.25">
      <c r="A27" s="743" t="s">
        <v>571</v>
      </c>
      <c r="B27" s="743"/>
      <c r="C27" s="780" t="s">
        <v>829</v>
      </c>
      <c r="D27" s="780"/>
      <c r="E27" s="780"/>
      <c r="F27" s="780"/>
      <c r="G27" s="780"/>
      <c r="H27" s="780"/>
      <c r="I27" s="780"/>
      <c r="J27" s="780"/>
      <c r="K27" s="780"/>
      <c r="L27" s="780" t="s">
        <v>830</v>
      </c>
      <c r="M27" s="780"/>
      <c r="N27" s="780"/>
      <c r="O27" s="780"/>
      <c r="P27" s="780"/>
      <c r="Q27" s="780"/>
      <c r="R27" s="780"/>
      <c r="S27" s="780" t="s">
        <v>831</v>
      </c>
      <c r="T27" s="780"/>
      <c r="U27" s="780"/>
      <c r="V27" s="780"/>
      <c r="W27" s="780"/>
      <c r="X27" s="780"/>
      <c r="Y27" s="780"/>
    </row>
  </sheetData>
  <mergeCells count="54">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M77"/>
  <sheetViews>
    <sheetView topLeftCell="A10" zoomScaleNormal="100" workbookViewId="0">
      <selection activeCell="B79" sqref="B79"/>
    </sheetView>
  </sheetViews>
  <sheetFormatPr baseColWidth="10" defaultColWidth="9.140625" defaultRowHeight="15" x14ac:dyDescent="0.25"/>
  <cols>
    <col min="1" max="1" width="11.140625"/>
    <col min="2" max="2" width="18.42578125"/>
    <col min="3" max="1025" width="11.140625"/>
  </cols>
  <sheetData>
    <row r="2" spans="2:8" x14ac:dyDescent="0.25">
      <c r="B2" s="36" t="s">
        <v>38</v>
      </c>
      <c r="C2" s="37"/>
      <c r="D2" s="37"/>
      <c r="E2" s="37"/>
      <c r="F2" s="37"/>
      <c r="G2" s="38"/>
      <c r="H2" s="39"/>
    </row>
    <row r="4" spans="2:8" x14ac:dyDescent="0.25">
      <c r="B4" t="s">
        <v>39</v>
      </c>
    </row>
    <row r="5" spans="2:8" x14ac:dyDescent="0.25">
      <c r="B5" t="s">
        <v>40</v>
      </c>
    </row>
    <row r="7" spans="2:8" x14ac:dyDescent="0.25">
      <c r="B7" s="40" t="s">
        <v>41</v>
      </c>
      <c r="C7" s="41"/>
    </row>
    <row r="9" spans="2:8" x14ac:dyDescent="0.25">
      <c r="B9" s="690" t="s">
        <v>42</v>
      </c>
      <c r="C9" s="690"/>
      <c r="D9" s="690"/>
    </row>
    <row r="11" spans="2:8" x14ac:dyDescent="0.25">
      <c r="B11" s="42" t="s">
        <v>43</v>
      </c>
    </row>
    <row r="13" spans="2:8" x14ac:dyDescent="0.25">
      <c r="B13" s="43" t="s">
        <v>44</v>
      </c>
    </row>
    <row r="15" spans="2:8" x14ac:dyDescent="0.25">
      <c r="B15" s="42" t="s">
        <v>45</v>
      </c>
    </row>
    <row r="16" spans="2:8" x14ac:dyDescent="0.25">
      <c r="B16" t="s">
        <v>46</v>
      </c>
    </row>
    <row r="17" spans="2:11" x14ac:dyDescent="0.25">
      <c r="B17" t="s">
        <v>47</v>
      </c>
    </row>
    <row r="18" spans="2:11" x14ac:dyDescent="0.25">
      <c r="B18" t="s">
        <v>48</v>
      </c>
    </row>
    <row r="20" spans="2:11" x14ac:dyDescent="0.25">
      <c r="B20" s="691" t="s">
        <v>49</v>
      </c>
      <c r="C20" s="691"/>
      <c r="D20" s="691"/>
    </row>
    <row r="22" spans="2:11" x14ac:dyDescent="0.25">
      <c r="B22" s="42" t="s">
        <v>50</v>
      </c>
    </row>
    <row r="23" spans="2:11" x14ac:dyDescent="0.25">
      <c r="B23" t="s">
        <v>51</v>
      </c>
    </row>
    <row r="24" spans="2:11" x14ac:dyDescent="0.25">
      <c r="B24" s="44" t="s">
        <v>52</v>
      </c>
    </row>
    <row r="25" spans="2:11" x14ac:dyDescent="0.25">
      <c r="B25" t="s">
        <v>53</v>
      </c>
    </row>
    <row r="26" spans="2:11" x14ac:dyDescent="0.25">
      <c r="B26" t="s">
        <v>54</v>
      </c>
    </row>
    <row r="27" spans="2:11" x14ac:dyDescent="0.25">
      <c r="B27" s="42" t="s">
        <v>55</v>
      </c>
      <c r="C27" s="42"/>
      <c r="D27" s="42"/>
      <c r="E27" s="42"/>
      <c r="F27" s="42"/>
      <c r="G27" s="42" t="s">
        <v>56</v>
      </c>
      <c r="H27" s="42"/>
      <c r="I27" s="42"/>
      <c r="J27" s="42"/>
      <c r="K27" s="42"/>
    </row>
    <row r="28" spans="2:11" x14ac:dyDescent="0.25">
      <c r="B28" t="s">
        <v>57</v>
      </c>
      <c r="K28" s="45"/>
    </row>
    <row r="29" spans="2:11" x14ac:dyDescent="0.25">
      <c r="B29" t="s">
        <v>58</v>
      </c>
    </row>
    <row r="30" spans="2:11" x14ac:dyDescent="0.25">
      <c r="B30" t="s">
        <v>59</v>
      </c>
    </row>
    <row r="32" spans="2:11" x14ac:dyDescent="0.25">
      <c r="B32" s="692" t="s">
        <v>60</v>
      </c>
      <c r="C32" s="692"/>
    </row>
    <row r="34" spans="2:13" x14ac:dyDescent="0.25">
      <c r="B34" s="42" t="s">
        <v>61</v>
      </c>
      <c r="C34" s="42"/>
      <c r="D34" s="42"/>
      <c r="E34" s="42"/>
      <c r="F34" s="42"/>
      <c r="J34" s="46"/>
    </row>
    <row r="35" spans="2:13" x14ac:dyDescent="0.25">
      <c r="B35" t="s">
        <v>62</v>
      </c>
      <c r="J35" s="46"/>
    </row>
    <row r="36" spans="2:13" x14ac:dyDescent="0.25">
      <c r="B36" s="47" t="s">
        <v>63</v>
      </c>
      <c r="C36" s="46"/>
      <c r="D36" s="46"/>
      <c r="E36" s="46"/>
      <c r="F36" s="46"/>
      <c r="G36" s="46"/>
      <c r="H36" s="46"/>
      <c r="I36" s="46"/>
      <c r="J36" s="46"/>
      <c r="K36" s="46"/>
      <c r="L36" s="46"/>
      <c r="M36" s="46"/>
    </row>
    <row r="37" spans="2:13" x14ac:dyDescent="0.25">
      <c r="B37" t="s">
        <v>64</v>
      </c>
    </row>
    <row r="38" spans="2:13" x14ac:dyDescent="0.25">
      <c r="B38" t="s">
        <v>65</v>
      </c>
    </row>
    <row r="39" spans="2:13" x14ac:dyDescent="0.25">
      <c r="B39" t="s">
        <v>66</v>
      </c>
    </row>
    <row r="40" spans="2:13" x14ac:dyDescent="0.25">
      <c r="B40" t="s">
        <v>67</v>
      </c>
    </row>
    <row r="41" spans="2:13" x14ac:dyDescent="0.25">
      <c r="B41" t="s">
        <v>68</v>
      </c>
    </row>
    <row r="42" spans="2:13" x14ac:dyDescent="0.25">
      <c r="B42" t="s">
        <v>69</v>
      </c>
    </row>
    <row r="44" spans="2:13" x14ac:dyDescent="0.25">
      <c r="B44" s="48" t="s">
        <v>70</v>
      </c>
      <c r="C44" s="49"/>
    </row>
    <row r="45" spans="2:13" x14ac:dyDescent="0.25">
      <c r="B45" s="50"/>
    </row>
    <row r="46" spans="2:13" x14ac:dyDescent="0.25">
      <c r="B46" s="51" t="s">
        <v>71</v>
      </c>
    </row>
    <row r="47" spans="2:13" x14ac:dyDescent="0.25">
      <c r="B47" s="44" t="s">
        <v>72</v>
      </c>
    </row>
    <row r="48" spans="2:13" x14ac:dyDescent="0.25">
      <c r="B48" s="44"/>
    </row>
    <row r="49" spans="1:4" x14ac:dyDescent="0.25">
      <c r="A49" s="44"/>
      <c r="B49" s="52" t="s">
        <v>73</v>
      </c>
      <c r="C49" s="53"/>
      <c r="D49" s="54"/>
    </row>
    <row r="50" spans="1:4" x14ac:dyDescent="0.25">
      <c r="A50" s="44"/>
      <c r="B50" s="44" t="s">
        <v>74</v>
      </c>
    </row>
    <row r="51" spans="1:4" x14ac:dyDescent="0.25">
      <c r="B51" s="44"/>
    </row>
    <row r="52" spans="1:4" x14ac:dyDescent="0.25">
      <c r="B52" s="44"/>
    </row>
    <row r="53" spans="1:4" x14ac:dyDescent="0.25">
      <c r="B53" s="55" t="s">
        <v>75</v>
      </c>
    </row>
    <row r="54" spans="1:4" x14ac:dyDescent="0.25">
      <c r="B54" s="44"/>
    </row>
    <row r="55" spans="1:4" x14ac:dyDescent="0.25">
      <c r="B55" s="51" t="s">
        <v>76</v>
      </c>
    </row>
    <row r="56" spans="1:4" x14ac:dyDescent="0.25">
      <c r="B56" s="44" t="s">
        <v>77</v>
      </c>
    </row>
    <row r="57" spans="1:4" x14ac:dyDescent="0.25">
      <c r="B57" s="44" t="s">
        <v>78</v>
      </c>
    </row>
    <row r="58" spans="1:4" x14ac:dyDescent="0.25">
      <c r="B58" s="44" t="s">
        <v>79</v>
      </c>
    </row>
    <row r="59" spans="1:4" x14ac:dyDescent="0.25">
      <c r="B59" s="44" t="s">
        <v>80</v>
      </c>
    </row>
    <row r="60" spans="1:4" x14ac:dyDescent="0.25">
      <c r="B60" s="44" t="s">
        <v>81</v>
      </c>
    </row>
    <row r="61" spans="1:4" x14ac:dyDescent="0.25">
      <c r="B61" s="44"/>
    </row>
    <row r="62" spans="1:4" x14ac:dyDescent="0.25">
      <c r="B62" s="56" t="s">
        <v>82</v>
      </c>
    </row>
    <row r="63" spans="1:4" x14ac:dyDescent="0.25">
      <c r="B63" s="57" t="s">
        <v>83</v>
      </c>
    </row>
    <row r="64" spans="1:4" x14ac:dyDescent="0.25">
      <c r="B64" s="57" t="s">
        <v>84</v>
      </c>
    </row>
    <row r="65" spans="1:2" x14ac:dyDescent="0.25">
      <c r="B65" s="57" t="s">
        <v>85</v>
      </c>
    </row>
    <row r="66" spans="1:2" x14ac:dyDescent="0.25">
      <c r="B66" s="57" t="s">
        <v>86</v>
      </c>
    </row>
    <row r="67" spans="1:2" x14ac:dyDescent="0.25">
      <c r="B67" s="58" t="s">
        <v>87</v>
      </c>
    </row>
    <row r="69" spans="1:2" x14ac:dyDescent="0.25">
      <c r="A69" s="44"/>
      <c r="B69" s="56" t="s">
        <v>88</v>
      </c>
    </row>
    <row r="70" spans="1:2" x14ac:dyDescent="0.25">
      <c r="A70" s="44"/>
      <c r="B70" s="57" t="s">
        <v>89</v>
      </c>
    </row>
    <row r="71" spans="1:2" x14ac:dyDescent="0.25">
      <c r="A71" s="44"/>
      <c r="B71" s="44" t="s">
        <v>90</v>
      </c>
    </row>
    <row r="72" spans="1:2" x14ac:dyDescent="0.25">
      <c r="A72" s="44"/>
      <c r="B72" s="44" t="s">
        <v>79</v>
      </c>
    </row>
    <row r="73" spans="1:2" x14ac:dyDescent="0.25">
      <c r="A73" s="44"/>
      <c r="B73" s="57" t="s">
        <v>91</v>
      </c>
    </row>
    <row r="74" spans="1:2" x14ac:dyDescent="0.25">
      <c r="A74" s="44"/>
      <c r="B74" s="57" t="s">
        <v>92</v>
      </c>
    </row>
    <row r="75" spans="1:2" x14ac:dyDescent="0.25">
      <c r="A75" s="44"/>
      <c r="B75" s="58" t="s">
        <v>93</v>
      </c>
    </row>
    <row r="76" spans="1:2" x14ac:dyDescent="0.25">
      <c r="A76" s="44"/>
    </row>
    <row r="77" spans="1:2" x14ac:dyDescent="0.25">
      <c r="A77" s="44"/>
      <c r="B77" s="42" t="s">
        <v>94</v>
      </c>
    </row>
  </sheetData>
  <mergeCells count="3">
    <mergeCell ref="B9:D9"/>
    <mergeCell ref="B20:D20"/>
    <mergeCell ref="B32:C32"/>
  </mergeCells>
  <pageMargins left="0.70833333333333304" right="0.70833333333333304" top="0.74791666666666701" bottom="0.74791666666666701" header="0.51180555555555496" footer="0.51180555555555496"/>
  <pageSetup paperSize="0" scale="0" firstPageNumber="0" orientation="portrait" usePrinterDefaults="0" horizontalDpi="0" verticalDpi="0" copie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28515625"/>
  </cols>
  <sheetData>
    <row r="1" spans="1:25"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5.75" customHeight="1" x14ac:dyDescent="0.25">
      <c r="A2" s="761"/>
      <c r="B2" s="762" t="s">
        <v>452</v>
      </c>
      <c r="C2" s="762"/>
      <c r="D2" s="762"/>
      <c r="E2" s="762"/>
      <c r="F2" s="762"/>
      <c r="G2" s="762"/>
      <c r="H2" s="762"/>
      <c r="I2" s="762"/>
      <c r="J2" s="762"/>
      <c r="K2" s="762"/>
      <c r="L2" s="762"/>
      <c r="M2" s="762"/>
      <c r="N2" s="388" t="s">
        <v>461</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1.5" customHeight="1" x14ac:dyDescent="0.25">
      <c r="A4" s="397" t="s">
        <v>188</v>
      </c>
      <c r="B4" s="755" t="s">
        <v>189</v>
      </c>
      <c r="C4" s="755"/>
      <c r="D4" s="755"/>
      <c r="E4" s="755"/>
      <c r="F4" s="755"/>
      <c r="G4" s="755"/>
      <c r="H4" s="755"/>
      <c r="I4" s="755"/>
      <c r="J4" s="755"/>
      <c r="K4" s="398" t="s">
        <v>126</v>
      </c>
      <c r="L4" s="756" t="s">
        <v>166</v>
      </c>
      <c r="M4" s="756"/>
      <c r="N4" s="756"/>
      <c r="O4" s="756"/>
      <c r="P4" s="756"/>
      <c r="Q4" s="756"/>
      <c r="R4" s="757" t="s">
        <v>573</v>
      </c>
      <c r="S4" s="757"/>
      <c r="T4" s="757"/>
      <c r="U4" s="757"/>
      <c r="V4" s="757"/>
      <c r="W4" s="757"/>
      <c r="X4" s="757"/>
      <c r="Y4" s="757"/>
    </row>
    <row r="5" spans="1:25" ht="31.5" customHeight="1" x14ac:dyDescent="0.25">
      <c r="A5" s="399"/>
      <c r="B5" s="400"/>
      <c r="C5" s="400"/>
      <c r="D5" s="400"/>
      <c r="E5" s="401"/>
      <c r="F5" s="401"/>
      <c r="G5" s="401"/>
      <c r="H5" s="401"/>
      <c r="I5" s="401"/>
      <c r="J5" s="401"/>
      <c r="K5" s="402" t="s">
        <v>190</v>
      </c>
      <c r="L5" s="759" t="s">
        <v>299</v>
      </c>
      <c r="M5" s="759"/>
      <c r="N5" s="759"/>
      <c r="O5" s="759"/>
      <c r="P5" s="759"/>
      <c r="Q5" s="759"/>
      <c r="R5" s="760" t="s">
        <v>301</v>
      </c>
      <c r="S5" s="760"/>
      <c r="T5" s="760"/>
      <c r="U5" s="760"/>
      <c r="V5" s="760"/>
      <c r="W5" s="760"/>
      <c r="X5" s="760"/>
      <c r="Y5" s="760"/>
    </row>
    <row r="6" spans="1:25" ht="31.5" customHeight="1" x14ac:dyDescent="0.25">
      <c r="A6" s="397" t="s">
        <v>219</v>
      </c>
      <c r="B6" s="755" t="s">
        <v>220</v>
      </c>
      <c r="C6" s="755"/>
      <c r="D6" s="755"/>
      <c r="E6" s="755"/>
      <c r="F6" s="755"/>
      <c r="G6" s="755"/>
      <c r="H6" s="755"/>
      <c r="I6" s="755"/>
      <c r="J6" s="755"/>
      <c r="K6" s="398" t="s">
        <v>221</v>
      </c>
      <c r="L6" s="756" t="s">
        <v>360</v>
      </c>
      <c r="M6" s="756"/>
      <c r="N6" s="756"/>
      <c r="O6" s="756"/>
      <c r="P6" s="756"/>
      <c r="Q6" s="756"/>
      <c r="R6" s="757" t="s">
        <v>362</v>
      </c>
      <c r="S6" s="757"/>
      <c r="T6" s="757"/>
      <c r="U6" s="757"/>
      <c r="V6" s="757"/>
      <c r="W6" s="757"/>
      <c r="X6" s="757"/>
      <c r="Y6" s="757"/>
    </row>
    <row r="7" spans="1:25" ht="31.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1.5" customHeight="1" x14ac:dyDescent="0.25">
      <c r="A8" s="397" t="s">
        <v>222</v>
      </c>
      <c r="B8" s="755" t="s">
        <v>223</v>
      </c>
      <c r="C8" s="755"/>
      <c r="D8" s="755"/>
      <c r="E8" s="755"/>
      <c r="F8" s="755"/>
      <c r="G8" s="755"/>
      <c r="H8" s="755"/>
      <c r="I8" s="755"/>
      <c r="J8" s="755"/>
      <c r="K8" s="398" t="s">
        <v>196</v>
      </c>
      <c r="L8" s="756" t="s">
        <v>197</v>
      </c>
      <c r="M8" s="756"/>
      <c r="N8" s="756"/>
      <c r="O8" s="756"/>
      <c r="P8" s="756"/>
      <c r="Q8" s="756"/>
      <c r="R8" s="757" t="s">
        <v>200</v>
      </c>
      <c r="S8" s="757"/>
      <c r="T8" s="757"/>
      <c r="U8" s="757"/>
      <c r="V8" s="757"/>
      <c r="W8" s="757"/>
      <c r="X8" s="757"/>
      <c r="Y8" s="757"/>
    </row>
    <row r="9" spans="1:25" ht="31.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1.5" customHeight="1" x14ac:dyDescent="0.25">
      <c r="A10" s="397" t="s">
        <v>224</v>
      </c>
      <c r="B10" s="755" t="s">
        <v>225</v>
      </c>
      <c r="C10" s="755"/>
      <c r="D10" s="755"/>
      <c r="E10" s="755"/>
      <c r="F10" s="755"/>
      <c r="G10" s="755"/>
      <c r="H10" s="755"/>
      <c r="I10" s="755"/>
      <c r="J10" s="755"/>
      <c r="K10" s="398" t="s">
        <v>190</v>
      </c>
      <c r="L10" s="756" t="s">
        <v>299</v>
      </c>
      <c r="M10" s="756"/>
      <c r="N10" s="756"/>
      <c r="O10" s="756"/>
      <c r="P10" s="756"/>
      <c r="Q10" s="756"/>
      <c r="R10" s="757" t="s">
        <v>301</v>
      </c>
      <c r="S10" s="757"/>
      <c r="T10" s="757"/>
      <c r="U10" s="757"/>
      <c r="V10" s="757"/>
      <c r="W10" s="757"/>
      <c r="X10" s="757"/>
      <c r="Y10" s="757"/>
    </row>
    <row r="11" spans="1:25" ht="31.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x14ac:dyDescent="0.25">
      <c r="A12" s="542" t="s">
        <v>555</v>
      </c>
      <c r="B12" s="543"/>
      <c r="C12" s="543"/>
      <c r="D12" s="543"/>
      <c r="E12" s="543"/>
      <c r="F12" s="543"/>
      <c r="G12" s="543"/>
      <c r="H12" s="543"/>
      <c r="I12" s="543"/>
      <c r="J12" s="543"/>
      <c r="K12" s="544"/>
      <c r="L12" s="545"/>
      <c r="M12" s="546"/>
      <c r="N12" s="547" t="s">
        <v>556</v>
      </c>
      <c r="O12" s="548"/>
      <c r="P12" s="548"/>
      <c r="Q12" s="548"/>
      <c r="R12" s="548"/>
      <c r="S12" s="548"/>
      <c r="T12" s="548"/>
      <c r="U12" s="548"/>
      <c r="V12" s="548"/>
      <c r="W12" s="548"/>
      <c r="X12" s="548"/>
      <c r="Y12" s="549"/>
    </row>
    <row r="13" spans="1:25" ht="21.75" customHeight="1" x14ac:dyDescent="0.25">
      <c r="A13" s="838" t="s">
        <v>832</v>
      </c>
      <c r="B13" s="838"/>
      <c r="C13" s="838"/>
      <c r="D13" s="838"/>
      <c r="E13" s="838"/>
      <c r="F13" s="838"/>
      <c r="G13" s="838"/>
      <c r="H13" s="838"/>
      <c r="I13" s="838"/>
      <c r="J13" s="838"/>
      <c r="K13" s="838"/>
      <c r="L13" s="838"/>
      <c r="M13" s="838"/>
      <c r="N13" s="838" t="s">
        <v>833</v>
      </c>
      <c r="O13" s="838"/>
      <c r="P13" s="838"/>
      <c r="Q13" s="838"/>
      <c r="R13" s="838"/>
      <c r="S13" s="838"/>
      <c r="T13" s="838"/>
      <c r="U13" s="838"/>
      <c r="V13" s="838"/>
      <c r="W13" s="838"/>
      <c r="X13" s="838"/>
      <c r="Y13" s="838"/>
    </row>
    <row r="14" spans="1:25" ht="21.75" customHeight="1" x14ac:dyDescent="0.25">
      <c r="A14" s="838"/>
      <c r="B14" s="838"/>
      <c r="C14" s="838"/>
      <c r="D14" s="838"/>
      <c r="E14" s="838"/>
      <c r="F14" s="838"/>
      <c r="G14" s="838"/>
      <c r="H14" s="838"/>
      <c r="I14" s="838"/>
      <c r="J14" s="838"/>
      <c r="K14" s="838"/>
      <c r="L14" s="838"/>
      <c r="M14" s="838"/>
      <c r="N14" s="838"/>
      <c r="O14" s="838"/>
      <c r="P14" s="838"/>
      <c r="Q14" s="838"/>
      <c r="R14" s="838"/>
      <c r="S14" s="838"/>
      <c r="T14" s="838"/>
      <c r="U14" s="838"/>
      <c r="V14" s="838"/>
      <c r="W14" s="838"/>
      <c r="X14" s="838"/>
      <c r="Y14" s="838"/>
    </row>
    <row r="15" spans="1:25" x14ac:dyDescent="0.25">
      <c r="A15" s="550" t="s">
        <v>557</v>
      </c>
      <c r="B15" s="551"/>
      <c r="C15" s="551"/>
      <c r="D15" s="551"/>
      <c r="E15" s="551"/>
      <c r="F15" s="551"/>
      <c r="G15" s="551"/>
      <c r="H15" s="551"/>
      <c r="I15" s="551"/>
      <c r="J15" s="551"/>
      <c r="K15" s="552"/>
      <c r="L15" s="553"/>
      <c r="M15" s="554"/>
      <c r="N15" s="555" t="s">
        <v>558</v>
      </c>
      <c r="O15" s="556"/>
      <c r="P15" s="556"/>
      <c r="Q15" s="556"/>
      <c r="R15" s="556"/>
      <c r="S15" s="556"/>
      <c r="T15" s="556"/>
      <c r="U15" s="556"/>
      <c r="V15" s="556"/>
      <c r="W15" s="556"/>
      <c r="X15" s="556"/>
      <c r="Y15" s="557"/>
    </row>
    <row r="16" spans="1:25" ht="18" customHeight="1" x14ac:dyDescent="0.25">
      <c r="A16" s="838" t="s">
        <v>834</v>
      </c>
      <c r="B16" s="838"/>
      <c r="C16" s="838"/>
      <c r="D16" s="838"/>
      <c r="E16" s="838"/>
      <c r="F16" s="838"/>
      <c r="G16" s="838"/>
      <c r="H16" s="838"/>
      <c r="I16" s="838"/>
      <c r="J16" s="838"/>
      <c r="K16" s="838"/>
      <c r="L16" s="838"/>
      <c r="M16" s="838"/>
      <c r="N16" s="838" t="s">
        <v>835</v>
      </c>
      <c r="O16" s="838"/>
      <c r="P16" s="838"/>
      <c r="Q16" s="838"/>
      <c r="R16" s="838"/>
      <c r="S16" s="838"/>
      <c r="T16" s="838"/>
      <c r="U16" s="838"/>
      <c r="V16" s="838"/>
      <c r="W16" s="838"/>
      <c r="X16" s="838"/>
      <c r="Y16" s="838"/>
    </row>
    <row r="17" spans="1:25" ht="18" customHeight="1" x14ac:dyDescent="0.25">
      <c r="A17" s="838"/>
      <c r="B17" s="838"/>
      <c r="C17" s="838"/>
      <c r="D17" s="838"/>
      <c r="E17" s="838"/>
      <c r="F17" s="838"/>
      <c r="G17" s="838"/>
      <c r="H17" s="838"/>
      <c r="I17" s="838"/>
      <c r="J17" s="838"/>
      <c r="K17" s="838"/>
      <c r="L17" s="838"/>
      <c r="M17" s="838"/>
      <c r="N17" s="838"/>
      <c r="O17" s="838"/>
      <c r="P17" s="838"/>
      <c r="Q17" s="838"/>
      <c r="R17" s="838"/>
      <c r="S17" s="838"/>
      <c r="T17" s="838"/>
      <c r="U17" s="838"/>
      <c r="V17" s="838"/>
      <c r="W17" s="838"/>
      <c r="X17" s="838"/>
      <c r="Y17" s="838"/>
    </row>
    <row r="18" spans="1:25" ht="15" customHeight="1" x14ac:dyDescent="0.25">
      <c r="A18" s="558" t="s">
        <v>559</v>
      </c>
      <c r="B18" s="548"/>
      <c r="C18" s="548"/>
      <c r="D18" s="548"/>
      <c r="E18" s="548"/>
      <c r="F18" s="839" t="s">
        <v>602</v>
      </c>
      <c r="G18" s="839"/>
      <c r="H18" s="839"/>
      <c r="I18" s="839"/>
      <c r="J18" s="839"/>
      <c r="K18" s="839"/>
      <c r="L18" s="839"/>
      <c r="M18" s="839"/>
      <c r="N18" s="840" t="s">
        <v>561</v>
      </c>
      <c r="O18" s="840"/>
      <c r="P18" s="840"/>
      <c r="Q18" s="840"/>
      <c r="R18" s="839" t="s">
        <v>836</v>
      </c>
      <c r="S18" s="839"/>
      <c r="T18" s="839"/>
      <c r="U18" s="839"/>
      <c r="V18" s="839"/>
      <c r="W18" s="839"/>
      <c r="X18" s="839"/>
      <c r="Y18" s="839"/>
    </row>
    <row r="19" spans="1:25" ht="15" customHeight="1" x14ac:dyDescent="0.25">
      <c r="A19" s="559" t="s">
        <v>562</v>
      </c>
      <c r="B19" s="560"/>
      <c r="C19" s="560"/>
      <c r="D19" s="560"/>
      <c r="E19" s="560"/>
      <c r="F19" s="560"/>
      <c r="G19" s="560"/>
      <c r="H19" s="561"/>
      <c r="I19" s="561"/>
      <c r="J19" s="561"/>
      <c r="K19" s="562"/>
      <c r="L19" s="562"/>
      <c r="M19" s="563"/>
      <c r="N19" s="840"/>
      <c r="O19" s="840"/>
      <c r="P19" s="840"/>
      <c r="Q19" s="840"/>
      <c r="R19" s="841" t="s">
        <v>837</v>
      </c>
      <c r="S19" s="841"/>
      <c r="T19" s="841"/>
      <c r="U19" s="841"/>
      <c r="V19" s="842"/>
      <c r="W19" s="842"/>
      <c r="X19" s="842"/>
      <c r="Y19" s="842"/>
    </row>
    <row r="20" spans="1:25" x14ac:dyDescent="0.25">
      <c r="A20" s="564"/>
      <c r="B20" s="556"/>
      <c r="C20" s="556"/>
      <c r="D20" s="556"/>
      <c r="E20" s="556"/>
      <c r="F20" s="556"/>
      <c r="G20" s="556"/>
      <c r="H20" s="552"/>
      <c r="I20" s="552"/>
      <c r="J20" s="552"/>
      <c r="K20" s="565"/>
      <c r="L20" s="565"/>
      <c r="M20" s="565"/>
      <c r="N20" s="565"/>
      <c r="O20" s="566"/>
      <c r="P20" s="566"/>
      <c r="Q20" s="566"/>
      <c r="R20" s="566"/>
      <c r="S20" s="566"/>
      <c r="T20" s="566"/>
      <c r="U20" s="566"/>
      <c r="V20" s="566"/>
      <c r="W20" s="566"/>
      <c r="X20" s="566"/>
      <c r="Y20" s="566"/>
    </row>
    <row r="21" spans="1:25" x14ac:dyDescent="0.25">
      <c r="A21" s="833" t="s">
        <v>563</v>
      </c>
      <c r="B21" s="833"/>
      <c r="C21" s="833"/>
      <c r="D21" s="833"/>
      <c r="E21" s="833"/>
      <c r="F21" s="833"/>
      <c r="G21" s="833"/>
      <c r="H21" s="833"/>
      <c r="I21" s="833"/>
      <c r="J21" s="833"/>
      <c r="K21" s="833"/>
      <c r="L21" s="833"/>
      <c r="M21" s="833"/>
      <c r="N21" s="833"/>
      <c r="O21" s="833"/>
      <c r="P21" s="833"/>
      <c r="Q21" s="833"/>
      <c r="R21" s="833"/>
      <c r="S21" s="833"/>
      <c r="T21" s="833"/>
      <c r="U21" s="833"/>
      <c r="V21" s="833"/>
      <c r="W21" s="833"/>
      <c r="X21" s="833"/>
      <c r="Y21" s="833"/>
    </row>
    <row r="22" spans="1:25" x14ac:dyDescent="0.25">
      <c r="A22" s="567"/>
      <c r="B22" s="567"/>
      <c r="C22" s="834" t="s">
        <v>564</v>
      </c>
      <c r="D22" s="834"/>
      <c r="E22" s="834"/>
      <c r="F22" s="834"/>
      <c r="G22" s="834"/>
      <c r="H22" s="834"/>
      <c r="I22" s="834"/>
      <c r="J22" s="834"/>
      <c r="K22" s="834"/>
      <c r="L22" s="835" t="s">
        <v>565</v>
      </c>
      <c r="M22" s="835"/>
      <c r="N22" s="835"/>
      <c r="O22" s="835"/>
      <c r="P22" s="835"/>
      <c r="Q22" s="835"/>
      <c r="R22" s="835"/>
      <c r="S22" s="834" t="s">
        <v>566</v>
      </c>
      <c r="T22" s="834"/>
      <c r="U22" s="834"/>
      <c r="V22" s="834"/>
      <c r="W22" s="834"/>
      <c r="X22" s="834"/>
      <c r="Y22" s="834"/>
    </row>
    <row r="23" spans="1:25" ht="27" customHeight="1" x14ac:dyDescent="0.25">
      <c r="A23" s="836" t="s">
        <v>567</v>
      </c>
      <c r="B23" s="836"/>
      <c r="C23" s="830" t="s">
        <v>838</v>
      </c>
      <c r="D23" s="830"/>
      <c r="E23" s="830"/>
      <c r="F23" s="830"/>
      <c r="G23" s="830"/>
      <c r="H23" s="830"/>
      <c r="I23" s="830"/>
      <c r="J23" s="830"/>
      <c r="K23" s="830"/>
      <c r="L23" s="837" t="s">
        <v>839</v>
      </c>
      <c r="M23" s="837"/>
      <c r="N23" s="837"/>
      <c r="O23" s="837"/>
      <c r="P23" s="837"/>
      <c r="Q23" s="837"/>
      <c r="R23" s="837"/>
      <c r="S23" s="830" t="s">
        <v>840</v>
      </c>
      <c r="T23" s="830"/>
      <c r="U23" s="830"/>
      <c r="V23" s="830"/>
      <c r="W23" s="830"/>
      <c r="X23" s="830"/>
      <c r="Y23" s="830"/>
    </row>
    <row r="24" spans="1:25" ht="66" customHeight="1" x14ac:dyDescent="0.25">
      <c r="A24" s="831" t="s">
        <v>568</v>
      </c>
      <c r="B24" s="831"/>
      <c r="C24" s="832" t="s">
        <v>841</v>
      </c>
      <c r="D24" s="832"/>
      <c r="E24" s="832"/>
      <c r="F24" s="832"/>
      <c r="G24" s="832"/>
      <c r="H24" s="832"/>
      <c r="I24" s="832"/>
      <c r="J24" s="832"/>
      <c r="K24" s="832"/>
      <c r="L24" s="830" t="s">
        <v>842</v>
      </c>
      <c r="M24" s="830"/>
      <c r="N24" s="830"/>
      <c r="O24" s="830"/>
      <c r="P24" s="830"/>
      <c r="Q24" s="830"/>
      <c r="R24" s="830"/>
      <c r="S24" s="830" t="s">
        <v>843</v>
      </c>
      <c r="T24" s="830"/>
      <c r="U24" s="830"/>
      <c r="V24" s="830"/>
      <c r="W24" s="830"/>
      <c r="X24" s="830"/>
      <c r="Y24" s="830"/>
    </row>
    <row r="25" spans="1:25" ht="27" customHeight="1" x14ac:dyDescent="0.25">
      <c r="A25" s="829" t="s">
        <v>569</v>
      </c>
      <c r="B25" s="829"/>
      <c r="C25" s="830" t="s">
        <v>590</v>
      </c>
      <c r="D25" s="830"/>
      <c r="E25" s="830"/>
      <c r="F25" s="830"/>
      <c r="G25" s="830"/>
      <c r="H25" s="830"/>
      <c r="I25" s="830"/>
      <c r="J25" s="830"/>
      <c r="K25" s="830"/>
      <c r="L25" s="830" t="s">
        <v>591</v>
      </c>
      <c r="M25" s="830"/>
      <c r="N25" s="830"/>
      <c r="O25" s="830"/>
      <c r="P25" s="830"/>
      <c r="Q25" s="830"/>
      <c r="R25" s="830"/>
      <c r="S25" s="830" t="s">
        <v>591</v>
      </c>
      <c r="T25" s="830"/>
      <c r="U25" s="830"/>
      <c r="V25" s="830"/>
      <c r="W25" s="830"/>
      <c r="X25" s="830"/>
      <c r="Y25" s="830"/>
    </row>
    <row r="26" spans="1:25" ht="55.5" customHeight="1" x14ac:dyDescent="0.25">
      <c r="A26" s="829" t="s">
        <v>570</v>
      </c>
      <c r="B26" s="829"/>
      <c r="C26" s="830" t="s">
        <v>844</v>
      </c>
      <c r="D26" s="830"/>
      <c r="E26" s="830"/>
      <c r="F26" s="830"/>
      <c r="G26" s="830"/>
      <c r="H26" s="830"/>
      <c r="I26" s="830"/>
      <c r="J26" s="830"/>
      <c r="K26" s="830"/>
      <c r="L26" s="830" t="s">
        <v>845</v>
      </c>
      <c r="M26" s="830"/>
      <c r="N26" s="830"/>
      <c r="O26" s="830"/>
      <c r="P26" s="830"/>
      <c r="Q26" s="830"/>
      <c r="R26" s="830"/>
      <c r="S26" s="830" t="s">
        <v>846</v>
      </c>
      <c r="T26" s="830"/>
      <c r="U26" s="830"/>
      <c r="V26" s="830"/>
      <c r="W26" s="830"/>
      <c r="X26" s="830"/>
      <c r="Y26" s="830"/>
    </row>
    <row r="27" spans="1:25" ht="30" customHeight="1" x14ac:dyDescent="0.25">
      <c r="A27" s="831" t="s">
        <v>847</v>
      </c>
      <c r="B27" s="831"/>
      <c r="C27" s="830" t="s">
        <v>848</v>
      </c>
      <c r="D27" s="830"/>
      <c r="E27" s="830"/>
      <c r="F27" s="830"/>
      <c r="G27" s="830"/>
      <c r="H27" s="830"/>
      <c r="I27" s="830"/>
      <c r="J27" s="830"/>
      <c r="K27" s="830"/>
      <c r="L27" s="830" t="s">
        <v>849</v>
      </c>
      <c r="M27" s="830"/>
      <c r="N27" s="830"/>
      <c r="O27" s="830"/>
      <c r="P27" s="830"/>
      <c r="Q27" s="830"/>
      <c r="R27" s="830"/>
      <c r="S27" s="830" t="s">
        <v>850</v>
      </c>
      <c r="T27" s="830"/>
      <c r="U27" s="830"/>
      <c r="V27" s="830"/>
      <c r="W27" s="830"/>
      <c r="X27" s="830"/>
      <c r="Y27" s="83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D16" zoomScaleNormal="100" workbookViewId="0">
      <selection activeCell="S24" sqref="S24"/>
    </sheetView>
  </sheetViews>
  <sheetFormatPr baseColWidth="10" defaultColWidth="9.140625" defaultRowHeight="15" x14ac:dyDescent="0.25"/>
  <cols>
    <col min="1" max="1" width="7.140625"/>
    <col min="2" max="10" width="6.28515625"/>
    <col min="11" max="11" width="8.7109375"/>
    <col min="12" max="17" width="8.140625"/>
    <col min="18" max="25" width="8.28515625"/>
    <col min="26" max="31" width="4.5703125"/>
    <col min="32" max="1025" width="10.710937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465</v>
      </c>
      <c r="C2" s="762"/>
      <c r="D2" s="762"/>
      <c r="E2" s="762"/>
      <c r="F2" s="762"/>
      <c r="G2" s="762"/>
      <c r="H2" s="762"/>
      <c r="I2" s="762"/>
      <c r="J2" s="762"/>
      <c r="K2" s="762"/>
      <c r="L2" s="762"/>
      <c r="M2" s="762"/>
      <c r="N2" s="388" t="s">
        <v>851</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5.1" customHeight="1" x14ac:dyDescent="0.25">
      <c r="A4" s="397" t="s">
        <v>120</v>
      </c>
      <c r="B4" s="791" t="s">
        <v>121</v>
      </c>
      <c r="C4" s="791"/>
      <c r="D4" s="791"/>
      <c r="E4" s="791"/>
      <c r="F4" s="791"/>
      <c r="G4" s="791"/>
      <c r="H4" s="791"/>
      <c r="I4" s="791"/>
      <c r="J4" s="791"/>
      <c r="K4" s="493" t="s">
        <v>122</v>
      </c>
      <c r="L4" s="792" t="s">
        <v>343</v>
      </c>
      <c r="M4" s="792"/>
      <c r="N4" s="792"/>
      <c r="O4" s="792"/>
      <c r="P4" s="792"/>
      <c r="Q4" s="792"/>
      <c r="R4" s="793" t="s">
        <v>742</v>
      </c>
      <c r="S4" s="793"/>
      <c r="T4" s="793"/>
      <c r="U4" s="793"/>
      <c r="V4" s="793"/>
      <c r="W4" s="793"/>
      <c r="X4" s="793"/>
      <c r="Y4" s="793"/>
    </row>
    <row r="5" spans="1:25" ht="21.7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21.75" customHeight="1" x14ac:dyDescent="0.25">
      <c r="A6" s="397" t="s">
        <v>272</v>
      </c>
      <c r="B6" s="791" t="s">
        <v>273</v>
      </c>
      <c r="C6" s="791"/>
      <c r="D6" s="791"/>
      <c r="E6" s="791"/>
      <c r="F6" s="791"/>
      <c r="G6" s="791"/>
      <c r="H6" s="791"/>
      <c r="I6" s="791"/>
      <c r="J6" s="791"/>
      <c r="K6" s="493" t="s">
        <v>274</v>
      </c>
      <c r="L6" s="792" t="s">
        <v>319</v>
      </c>
      <c r="M6" s="792"/>
      <c r="N6" s="792"/>
      <c r="O6" s="792"/>
      <c r="P6" s="792"/>
      <c r="Q6" s="792"/>
      <c r="R6" s="793" t="s">
        <v>695</v>
      </c>
      <c r="S6" s="793"/>
      <c r="T6" s="793"/>
      <c r="U6" s="793"/>
      <c r="V6" s="793"/>
      <c r="W6" s="793"/>
      <c r="X6" s="793"/>
      <c r="Y6" s="793"/>
    </row>
    <row r="7" spans="1:25" ht="21.7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21.75" customHeight="1" x14ac:dyDescent="0.25">
      <c r="A8" s="397" t="s">
        <v>158</v>
      </c>
      <c r="B8" s="791" t="s">
        <v>159</v>
      </c>
      <c r="C8" s="791"/>
      <c r="D8" s="791"/>
      <c r="E8" s="791"/>
      <c r="F8" s="791"/>
      <c r="G8" s="791"/>
      <c r="H8" s="791"/>
      <c r="I8" s="791"/>
      <c r="J8" s="791"/>
      <c r="K8" s="493" t="s">
        <v>160</v>
      </c>
      <c r="L8" s="792" t="s">
        <v>316</v>
      </c>
      <c r="M8" s="792"/>
      <c r="N8" s="792"/>
      <c r="O8" s="792"/>
      <c r="P8" s="792"/>
      <c r="Q8" s="792"/>
      <c r="R8" s="793" t="s">
        <v>318</v>
      </c>
      <c r="S8" s="793"/>
      <c r="T8" s="793"/>
      <c r="U8" s="793"/>
      <c r="V8" s="793"/>
      <c r="W8" s="793"/>
      <c r="X8" s="793"/>
      <c r="Y8" s="793"/>
    </row>
    <row r="9" spans="1:25" ht="21.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21.75" customHeight="1" x14ac:dyDescent="0.25">
      <c r="A10" s="397" t="s">
        <v>183</v>
      </c>
      <c r="B10" s="791" t="s">
        <v>184</v>
      </c>
      <c r="C10" s="791"/>
      <c r="D10" s="791"/>
      <c r="E10" s="791"/>
      <c r="F10" s="791"/>
      <c r="G10" s="791"/>
      <c r="H10" s="791"/>
      <c r="I10" s="791"/>
      <c r="J10" s="791"/>
      <c r="K10" s="493" t="s">
        <v>185</v>
      </c>
      <c r="L10" s="792" t="s">
        <v>284</v>
      </c>
      <c r="M10" s="792"/>
      <c r="N10" s="792"/>
      <c r="O10" s="792"/>
      <c r="P10" s="792"/>
      <c r="Q10" s="792"/>
      <c r="R10" s="793" t="s">
        <v>795</v>
      </c>
      <c r="S10" s="793"/>
      <c r="T10" s="793"/>
      <c r="U10" s="793"/>
      <c r="V10" s="793"/>
      <c r="W10" s="793"/>
      <c r="X10" s="793"/>
      <c r="Y10" s="793"/>
    </row>
    <row r="11" spans="1:25" ht="21.7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2.25" customHeight="1" x14ac:dyDescent="0.25">
      <c r="A13" s="788" t="s">
        <v>852</v>
      </c>
      <c r="B13" s="788"/>
      <c r="C13" s="788"/>
      <c r="D13" s="788"/>
      <c r="E13" s="788"/>
      <c r="F13" s="788"/>
      <c r="G13" s="788"/>
      <c r="H13" s="788"/>
      <c r="I13" s="788"/>
      <c r="J13" s="788"/>
      <c r="K13" s="788"/>
      <c r="L13" s="788"/>
      <c r="M13" s="788"/>
      <c r="N13" s="788" t="s">
        <v>853</v>
      </c>
      <c r="O13" s="788"/>
      <c r="P13" s="788"/>
      <c r="Q13" s="788"/>
      <c r="R13" s="788"/>
      <c r="S13" s="788"/>
      <c r="T13" s="788"/>
      <c r="U13" s="788"/>
      <c r="V13" s="788"/>
      <c r="W13" s="788"/>
      <c r="X13" s="788"/>
      <c r="Y13" s="788"/>
    </row>
    <row r="14" spans="1:25" ht="3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78.75" customHeight="1" x14ac:dyDescent="0.25">
      <c r="A16" s="782" t="s">
        <v>854</v>
      </c>
      <c r="B16" s="782"/>
      <c r="C16" s="782"/>
      <c r="D16" s="782"/>
      <c r="E16" s="782"/>
      <c r="F16" s="782"/>
      <c r="G16" s="782"/>
      <c r="H16" s="782"/>
      <c r="I16" s="782"/>
      <c r="J16" s="782"/>
      <c r="K16" s="782"/>
      <c r="L16" s="782"/>
      <c r="M16" s="782"/>
      <c r="N16" s="782" t="s">
        <v>855</v>
      </c>
      <c r="O16" s="782"/>
      <c r="P16" s="782"/>
      <c r="Q16" s="782"/>
      <c r="R16" s="782"/>
      <c r="S16" s="782"/>
      <c r="T16" s="782"/>
      <c r="U16" s="782"/>
      <c r="V16" s="782"/>
      <c r="W16" s="782"/>
      <c r="X16" s="782"/>
      <c r="Y16" s="782"/>
    </row>
    <row r="17" spans="1:25" ht="78.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1.75" customHeight="1" x14ac:dyDescent="0.25">
      <c r="A18" s="472" t="s">
        <v>559</v>
      </c>
      <c r="B18" s="413"/>
      <c r="C18" s="413"/>
      <c r="D18" s="413"/>
      <c r="E18" s="473" t="s">
        <v>560</v>
      </c>
      <c r="F18" s="413"/>
      <c r="G18" s="504"/>
      <c r="H18" s="413"/>
      <c r="I18" s="413"/>
      <c r="J18" s="413"/>
      <c r="K18" s="412"/>
      <c r="L18" s="410"/>
      <c r="M18" s="474"/>
      <c r="N18" s="783" t="s">
        <v>561</v>
      </c>
      <c r="O18" s="783"/>
      <c r="P18" s="783"/>
      <c r="Q18" s="783"/>
      <c r="R18" s="784" t="s">
        <v>856</v>
      </c>
      <c r="S18" s="784"/>
      <c r="T18" s="784"/>
      <c r="U18" s="784"/>
      <c r="V18" s="785"/>
      <c r="W18" s="785"/>
      <c r="X18" s="785"/>
      <c r="Y18" s="785"/>
    </row>
    <row r="19" spans="1:25" ht="21.75" customHeight="1" x14ac:dyDescent="0.25">
      <c r="A19" s="489" t="s">
        <v>562</v>
      </c>
      <c r="B19" s="476"/>
      <c r="C19" s="568" t="s">
        <v>857</v>
      </c>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858</v>
      </c>
      <c r="D23" s="780"/>
      <c r="E23" s="780"/>
      <c r="F23" s="780"/>
      <c r="G23" s="780"/>
      <c r="H23" s="780"/>
      <c r="I23" s="780"/>
      <c r="J23" s="780"/>
      <c r="K23" s="780"/>
      <c r="L23" s="781" t="s">
        <v>859</v>
      </c>
      <c r="M23" s="781"/>
      <c r="N23" s="781"/>
      <c r="O23" s="781"/>
      <c r="P23" s="781"/>
      <c r="Q23" s="781"/>
      <c r="R23" s="781"/>
      <c r="S23" s="780" t="s">
        <v>860</v>
      </c>
      <c r="T23" s="780"/>
      <c r="U23" s="780"/>
      <c r="V23" s="780"/>
      <c r="W23" s="780"/>
      <c r="X23" s="780"/>
      <c r="Y23" s="780"/>
    </row>
    <row r="24" spans="1:25" ht="165.75" customHeight="1" x14ac:dyDescent="0.25">
      <c r="A24" s="743" t="s">
        <v>568</v>
      </c>
      <c r="B24" s="743"/>
      <c r="C24" s="780" t="s">
        <v>861</v>
      </c>
      <c r="D24" s="780"/>
      <c r="E24" s="780"/>
      <c r="F24" s="780"/>
      <c r="G24" s="780"/>
      <c r="H24" s="780"/>
      <c r="I24" s="780"/>
      <c r="J24" s="780"/>
      <c r="K24" s="780"/>
      <c r="L24" s="780" t="s">
        <v>862</v>
      </c>
      <c r="M24" s="780"/>
      <c r="N24" s="780"/>
      <c r="O24" s="780"/>
      <c r="P24" s="780"/>
      <c r="Q24" s="780"/>
      <c r="R24" s="780"/>
      <c r="S24" s="780" t="s">
        <v>863</v>
      </c>
      <c r="T24" s="780"/>
      <c r="U24" s="780"/>
      <c r="V24" s="780"/>
      <c r="W24" s="780"/>
      <c r="X24" s="780"/>
      <c r="Y24" s="780"/>
    </row>
    <row r="25" spans="1:25" ht="33.7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170.25" customHeight="1" x14ac:dyDescent="0.25">
      <c r="A26" s="741" t="s">
        <v>570</v>
      </c>
      <c r="B26" s="741"/>
      <c r="C26" s="780" t="s">
        <v>864</v>
      </c>
      <c r="D26" s="780"/>
      <c r="E26" s="780"/>
      <c r="F26" s="780"/>
      <c r="G26" s="780"/>
      <c r="H26" s="780"/>
      <c r="I26" s="780"/>
      <c r="J26" s="780"/>
      <c r="K26" s="780"/>
      <c r="L26" s="780" t="s">
        <v>865</v>
      </c>
      <c r="M26" s="780"/>
      <c r="N26" s="780"/>
      <c r="O26" s="780"/>
      <c r="P26" s="780"/>
      <c r="Q26" s="780"/>
      <c r="R26" s="780"/>
      <c r="S26" s="780" t="s">
        <v>866</v>
      </c>
      <c r="T26" s="780"/>
      <c r="U26" s="780"/>
      <c r="V26" s="780"/>
      <c r="W26" s="780"/>
      <c r="X26" s="780"/>
      <c r="Y26" s="780"/>
    </row>
    <row r="27" spans="1:25" ht="135" customHeight="1" x14ac:dyDescent="0.25">
      <c r="A27" s="743" t="s">
        <v>571</v>
      </c>
      <c r="B27" s="743"/>
      <c r="C27" s="780" t="s">
        <v>867</v>
      </c>
      <c r="D27" s="780"/>
      <c r="E27" s="780"/>
      <c r="F27" s="780"/>
      <c r="G27" s="780"/>
      <c r="H27" s="780"/>
      <c r="I27" s="780"/>
      <c r="J27" s="780"/>
      <c r="K27" s="780"/>
      <c r="L27" s="780" t="s">
        <v>868</v>
      </c>
      <c r="M27" s="780"/>
      <c r="N27" s="780"/>
      <c r="O27" s="780"/>
      <c r="P27" s="780"/>
      <c r="Q27" s="780"/>
      <c r="R27" s="780"/>
      <c r="S27" s="780" t="s">
        <v>869</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AMK27"/>
  <sheetViews>
    <sheetView topLeftCell="A14" zoomScaleNormal="100" workbookViewId="0">
      <selection activeCell="L24" sqref="L24"/>
    </sheetView>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0.710937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465</v>
      </c>
      <c r="C2" s="762"/>
      <c r="D2" s="762"/>
      <c r="E2" s="762"/>
      <c r="F2" s="762"/>
      <c r="G2" s="762"/>
      <c r="H2" s="762"/>
      <c r="I2" s="762"/>
      <c r="J2" s="762"/>
      <c r="K2" s="762"/>
      <c r="L2" s="762"/>
      <c r="M2" s="762"/>
      <c r="N2" s="388" t="s">
        <v>472</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281</v>
      </c>
      <c r="B4" s="755" t="s">
        <v>282</v>
      </c>
      <c r="C4" s="755"/>
      <c r="D4" s="755"/>
      <c r="E4" s="755"/>
      <c r="F4" s="755"/>
      <c r="G4" s="755"/>
      <c r="H4" s="755"/>
      <c r="I4" s="755"/>
      <c r="J4" s="755"/>
      <c r="K4" s="398" t="s">
        <v>283</v>
      </c>
      <c r="L4" s="756" t="s">
        <v>357</v>
      </c>
      <c r="M4" s="756"/>
      <c r="N4" s="756"/>
      <c r="O4" s="756"/>
      <c r="P4" s="756"/>
      <c r="Q4" s="756"/>
      <c r="R4" s="757" t="s">
        <v>359</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164</v>
      </c>
      <c r="B6" s="755" t="s">
        <v>165</v>
      </c>
      <c r="C6" s="755"/>
      <c r="D6" s="755"/>
      <c r="E6" s="755"/>
      <c r="F6" s="755"/>
      <c r="G6" s="755"/>
      <c r="H6" s="755"/>
      <c r="I6" s="755"/>
      <c r="J6" s="755"/>
      <c r="K6" s="398" t="s">
        <v>126</v>
      </c>
      <c r="L6" s="756" t="s">
        <v>166</v>
      </c>
      <c r="M6" s="756"/>
      <c r="N6" s="756"/>
      <c r="O6" s="756"/>
      <c r="P6" s="756"/>
      <c r="Q6" s="756"/>
      <c r="R6" s="757" t="s">
        <v>573</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239</v>
      </c>
      <c r="B8" s="755" t="s">
        <v>240</v>
      </c>
      <c r="C8" s="755"/>
      <c r="D8" s="755"/>
      <c r="E8" s="755"/>
      <c r="F8" s="755"/>
      <c r="G8" s="755"/>
      <c r="H8" s="755"/>
      <c r="I8" s="755"/>
      <c r="J8" s="755"/>
      <c r="K8" s="398" t="s">
        <v>241</v>
      </c>
      <c r="L8" s="756" t="s">
        <v>264</v>
      </c>
      <c r="M8" s="756"/>
      <c r="N8" s="756"/>
      <c r="O8" s="756"/>
      <c r="P8" s="756"/>
      <c r="Q8" s="756"/>
      <c r="R8" s="757"/>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c r="B10" s="755"/>
      <c r="C10" s="755"/>
      <c r="D10" s="755"/>
      <c r="E10" s="755"/>
      <c r="F10" s="755"/>
      <c r="G10" s="755"/>
      <c r="H10" s="755"/>
      <c r="I10" s="755"/>
      <c r="J10" s="755"/>
      <c r="K10" s="398"/>
      <c r="L10" s="756"/>
      <c r="M10" s="756"/>
      <c r="N10" s="756"/>
      <c r="O10" s="756"/>
      <c r="P10" s="756"/>
      <c r="Q10" s="756"/>
      <c r="R10" s="757"/>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870</v>
      </c>
      <c r="B13" s="788"/>
      <c r="C13" s="788"/>
      <c r="D13" s="788"/>
      <c r="E13" s="788"/>
      <c r="F13" s="788"/>
      <c r="G13" s="788"/>
      <c r="H13" s="788"/>
      <c r="I13" s="788"/>
      <c r="J13" s="788"/>
      <c r="K13" s="788"/>
      <c r="L13" s="788"/>
      <c r="M13" s="788"/>
      <c r="N13" s="788" t="s">
        <v>871</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51" customHeight="1" x14ac:dyDescent="0.25">
      <c r="A16" s="782" t="s">
        <v>872</v>
      </c>
      <c r="B16" s="782"/>
      <c r="C16" s="782"/>
      <c r="D16" s="782"/>
      <c r="E16" s="782"/>
      <c r="F16" s="782"/>
      <c r="G16" s="782"/>
      <c r="H16" s="782"/>
      <c r="I16" s="782"/>
      <c r="J16" s="782"/>
      <c r="K16" s="782"/>
      <c r="L16" s="782"/>
      <c r="M16" s="782"/>
      <c r="N16" s="782" t="s">
        <v>873</v>
      </c>
      <c r="O16" s="782"/>
      <c r="P16" s="782"/>
      <c r="Q16" s="782"/>
      <c r="R16" s="782"/>
      <c r="S16" s="782"/>
      <c r="T16" s="782"/>
      <c r="U16" s="782"/>
      <c r="V16" s="782"/>
      <c r="W16" s="782"/>
      <c r="X16" s="782"/>
      <c r="Y16" s="782"/>
    </row>
    <row r="17" spans="1:25" ht="51"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473" t="s">
        <v>602</v>
      </c>
      <c r="G18" s="413"/>
      <c r="H18" s="413"/>
      <c r="I18" s="413"/>
      <c r="J18" s="413"/>
      <c r="K18" s="412"/>
      <c r="L18" s="410"/>
      <c r="M18" s="474"/>
      <c r="N18" s="783" t="s">
        <v>561</v>
      </c>
      <c r="O18" s="783"/>
      <c r="P18" s="783"/>
      <c r="Q18" s="783"/>
      <c r="R18" s="784"/>
      <c r="S18" s="784"/>
      <c r="T18" s="784"/>
      <c r="U18" s="784"/>
      <c r="V18" s="785"/>
      <c r="W18" s="785"/>
      <c r="X18" s="785"/>
      <c r="Y18" s="785"/>
    </row>
    <row r="19" spans="1:25"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c r="T22" s="745"/>
      <c r="U22" s="745"/>
      <c r="V22" s="745"/>
      <c r="W22" s="745"/>
      <c r="X22" s="745"/>
      <c r="Y22" s="745"/>
    </row>
    <row r="23" spans="1:25" ht="33.75" customHeight="1" x14ac:dyDescent="0.25">
      <c r="A23" s="747" t="s">
        <v>567</v>
      </c>
      <c r="B23" s="747"/>
      <c r="C23" s="780" t="s">
        <v>874</v>
      </c>
      <c r="D23" s="780"/>
      <c r="E23" s="780"/>
      <c r="F23" s="780"/>
      <c r="G23" s="780"/>
      <c r="H23" s="780"/>
      <c r="I23" s="780"/>
      <c r="J23" s="780"/>
      <c r="K23" s="780"/>
      <c r="L23" s="781" t="s">
        <v>875</v>
      </c>
      <c r="M23" s="781"/>
      <c r="N23" s="781"/>
      <c r="O23" s="781"/>
      <c r="P23" s="781"/>
      <c r="Q23" s="781"/>
      <c r="R23" s="781"/>
      <c r="S23" s="780"/>
      <c r="T23" s="780"/>
      <c r="U23" s="780"/>
      <c r="V23" s="780"/>
      <c r="W23" s="780"/>
      <c r="X23" s="780"/>
      <c r="Y23" s="780"/>
    </row>
    <row r="24" spans="1:25" ht="78" customHeight="1" x14ac:dyDescent="0.25">
      <c r="A24" s="743" t="s">
        <v>568</v>
      </c>
      <c r="B24" s="743"/>
      <c r="C24" s="780" t="s">
        <v>876</v>
      </c>
      <c r="D24" s="780"/>
      <c r="E24" s="780"/>
      <c r="F24" s="780"/>
      <c r="G24" s="780"/>
      <c r="H24" s="780"/>
      <c r="I24" s="780"/>
      <c r="J24" s="780"/>
      <c r="K24" s="780"/>
      <c r="L24" s="780" t="s">
        <v>877</v>
      </c>
      <c r="M24" s="780"/>
      <c r="N24" s="780"/>
      <c r="O24" s="780"/>
      <c r="P24" s="780"/>
      <c r="Q24" s="780"/>
      <c r="R24" s="780"/>
      <c r="S24" s="780"/>
      <c r="T24" s="780"/>
      <c r="U24" s="780"/>
      <c r="V24" s="780"/>
      <c r="W24" s="780"/>
      <c r="X24" s="780"/>
      <c r="Y24" s="780"/>
    </row>
    <row r="25" spans="1:25" ht="4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80"/>
      <c r="T25" s="780"/>
      <c r="U25" s="780"/>
      <c r="V25" s="780"/>
      <c r="W25" s="780"/>
      <c r="X25" s="780"/>
      <c r="Y25" s="780"/>
    </row>
    <row r="26" spans="1:25" ht="45" customHeight="1" x14ac:dyDescent="0.25">
      <c r="A26" s="741" t="s">
        <v>570</v>
      </c>
      <c r="B26" s="741"/>
      <c r="C26" s="780" t="s">
        <v>878</v>
      </c>
      <c r="D26" s="780"/>
      <c r="E26" s="780"/>
      <c r="F26" s="780"/>
      <c r="G26" s="780"/>
      <c r="H26" s="780"/>
      <c r="I26" s="780"/>
      <c r="J26" s="780"/>
      <c r="K26" s="780"/>
      <c r="L26" s="780" t="s">
        <v>879</v>
      </c>
      <c r="M26" s="780"/>
      <c r="N26" s="780"/>
      <c r="O26" s="780"/>
      <c r="P26" s="780"/>
      <c r="Q26" s="780"/>
      <c r="R26" s="780"/>
      <c r="S26" s="780"/>
      <c r="T26" s="780"/>
      <c r="U26" s="780"/>
      <c r="V26" s="780"/>
      <c r="W26" s="780"/>
      <c r="X26" s="780"/>
      <c r="Y26" s="780"/>
    </row>
    <row r="27" spans="1:25" ht="45" customHeight="1" x14ac:dyDescent="0.25">
      <c r="A27" s="743" t="s">
        <v>571</v>
      </c>
      <c r="B27" s="743"/>
      <c r="C27" s="780" t="s">
        <v>880</v>
      </c>
      <c r="D27" s="780"/>
      <c r="E27" s="780"/>
      <c r="F27" s="780"/>
      <c r="G27" s="780"/>
      <c r="H27" s="780"/>
      <c r="I27" s="780"/>
      <c r="J27" s="780"/>
      <c r="K27" s="780"/>
      <c r="L27" s="780" t="s">
        <v>881</v>
      </c>
      <c r="M27" s="780"/>
      <c r="N27" s="780"/>
      <c r="O27" s="780"/>
      <c r="P27" s="780"/>
      <c r="Q27" s="780"/>
      <c r="R27" s="780"/>
      <c r="S27" s="780"/>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AMK27"/>
  <sheetViews>
    <sheetView topLeftCell="A13" zoomScaleNormal="100" workbookViewId="0">
      <selection activeCell="L27" sqref="L27"/>
    </sheetView>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465</v>
      </c>
      <c r="C2" s="762"/>
      <c r="D2" s="762"/>
      <c r="E2" s="762"/>
      <c r="F2" s="762"/>
      <c r="G2" s="762"/>
      <c r="H2" s="762"/>
      <c r="I2" s="762"/>
      <c r="J2" s="762"/>
      <c r="K2" s="762"/>
      <c r="L2" s="762"/>
      <c r="M2" s="762"/>
      <c r="N2" s="388" t="s">
        <v>477</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281</v>
      </c>
      <c r="B4" s="755" t="s">
        <v>282</v>
      </c>
      <c r="C4" s="755"/>
      <c r="D4" s="755"/>
      <c r="E4" s="755"/>
      <c r="F4" s="755"/>
      <c r="G4" s="755"/>
      <c r="H4" s="755"/>
      <c r="I4" s="755"/>
      <c r="J4" s="755"/>
      <c r="K4" s="398" t="s">
        <v>283</v>
      </c>
      <c r="L4" s="756" t="s">
        <v>357</v>
      </c>
      <c r="M4" s="756"/>
      <c r="N4" s="756"/>
      <c r="O4" s="756"/>
      <c r="P4" s="756"/>
      <c r="Q4" s="756"/>
      <c r="R4" s="757" t="s">
        <v>359</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158</v>
      </c>
      <c r="B6" s="755" t="s">
        <v>159</v>
      </c>
      <c r="C6" s="755"/>
      <c r="D6" s="755"/>
      <c r="E6" s="755"/>
      <c r="F6" s="755"/>
      <c r="G6" s="755"/>
      <c r="H6" s="755"/>
      <c r="I6" s="755"/>
      <c r="J6" s="755"/>
      <c r="K6" s="398" t="s">
        <v>160</v>
      </c>
      <c r="L6" s="756" t="s">
        <v>316</v>
      </c>
      <c r="M6" s="756"/>
      <c r="N6" s="756"/>
      <c r="O6" s="756"/>
      <c r="P6" s="756"/>
      <c r="Q6" s="756"/>
      <c r="R6" s="757" t="s">
        <v>318</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219</v>
      </c>
      <c r="B8" s="755" t="s">
        <v>220</v>
      </c>
      <c r="C8" s="755"/>
      <c r="D8" s="755"/>
      <c r="E8" s="755"/>
      <c r="F8" s="755"/>
      <c r="G8" s="755"/>
      <c r="H8" s="755"/>
      <c r="I8" s="755"/>
      <c r="J8" s="755"/>
      <c r="K8" s="398" t="s">
        <v>221</v>
      </c>
      <c r="L8" s="756" t="s">
        <v>360</v>
      </c>
      <c r="M8" s="756"/>
      <c r="N8" s="756"/>
      <c r="O8" s="756"/>
      <c r="P8" s="756"/>
      <c r="Q8" s="756"/>
      <c r="R8" s="757" t="s">
        <v>362</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c r="B10" s="755"/>
      <c r="C10" s="755"/>
      <c r="D10" s="755"/>
      <c r="E10" s="755"/>
      <c r="F10" s="755"/>
      <c r="G10" s="755"/>
      <c r="H10" s="755"/>
      <c r="I10" s="755"/>
      <c r="J10" s="755"/>
      <c r="K10" s="398"/>
      <c r="L10" s="756"/>
      <c r="M10" s="756"/>
      <c r="N10" s="756"/>
      <c r="O10" s="756"/>
      <c r="P10" s="756"/>
      <c r="Q10" s="756"/>
      <c r="R10" s="757"/>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882</v>
      </c>
      <c r="B13" s="788"/>
      <c r="C13" s="788"/>
      <c r="D13" s="788"/>
      <c r="E13" s="788"/>
      <c r="F13" s="788"/>
      <c r="G13" s="788"/>
      <c r="H13" s="788"/>
      <c r="I13" s="788"/>
      <c r="J13" s="788"/>
      <c r="K13" s="788"/>
      <c r="L13" s="788"/>
      <c r="M13" s="788"/>
      <c r="N13" s="788" t="s">
        <v>883</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884</v>
      </c>
      <c r="B16" s="782"/>
      <c r="C16" s="782"/>
      <c r="D16" s="782"/>
      <c r="E16" s="782"/>
      <c r="F16" s="782"/>
      <c r="G16" s="782"/>
      <c r="H16" s="782"/>
      <c r="I16" s="782"/>
      <c r="J16" s="782"/>
      <c r="K16" s="782"/>
      <c r="L16" s="782"/>
      <c r="M16" s="782"/>
      <c r="N16" s="782" t="s">
        <v>885</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3.25" customHeight="1" x14ac:dyDescent="0.25">
      <c r="A18" s="472" t="s">
        <v>559</v>
      </c>
      <c r="B18" s="413"/>
      <c r="C18" s="413"/>
      <c r="D18" s="413"/>
      <c r="E18" s="413"/>
      <c r="F18" s="473" t="s">
        <v>886</v>
      </c>
      <c r="G18" s="413"/>
      <c r="H18" s="413"/>
      <c r="I18" s="413"/>
      <c r="J18" s="413"/>
      <c r="K18" s="412"/>
      <c r="L18" s="410"/>
      <c r="M18" s="474"/>
      <c r="N18" s="783" t="s">
        <v>561</v>
      </c>
      <c r="O18" s="783"/>
      <c r="P18" s="783"/>
      <c r="Q18" s="783"/>
      <c r="R18" s="784" t="s">
        <v>887</v>
      </c>
      <c r="S18" s="784"/>
      <c r="T18" s="784"/>
      <c r="U18" s="784"/>
      <c r="V18" s="785" t="s">
        <v>888</v>
      </c>
      <c r="W18" s="785"/>
      <c r="X18" s="785"/>
      <c r="Y18" s="785"/>
    </row>
    <row r="19" spans="1:25" ht="23.25" customHeight="1"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889</v>
      </c>
      <c r="D23" s="780"/>
      <c r="E23" s="780"/>
      <c r="F23" s="780"/>
      <c r="G23" s="780"/>
      <c r="H23" s="780"/>
      <c r="I23" s="780"/>
      <c r="J23" s="780"/>
      <c r="K23" s="780"/>
      <c r="L23" s="781" t="s">
        <v>890</v>
      </c>
      <c r="M23" s="781"/>
      <c r="N23" s="781"/>
      <c r="O23" s="781"/>
      <c r="P23" s="781"/>
      <c r="Q23" s="781"/>
      <c r="R23" s="781"/>
      <c r="S23" s="780" t="s">
        <v>891</v>
      </c>
      <c r="T23" s="780"/>
      <c r="U23" s="780"/>
      <c r="V23" s="780"/>
      <c r="W23" s="780"/>
      <c r="X23" s="780"/>
      <c r="Y23" s="780"/>
    </row>
    <row r="24" spans="1:25" ht="69.75" customHeight="1" x14ac:dyDescent="0.25">
      <c r="A24" s="743" t="s">
        <v>568</v>
      </c>
      <c r="B24" s="743"/>
      <c r="C24" s="780" t="s">
        <v>892</v>
      </c>
      <c r="D24" s="780"/>
      <c r="E24" s="780"/>
      <c r="F24" s="780"/>
      <c r="G24" s="780"/>
      <c r="H24" s="780"/>
      <c r="I24" s="780"/>
      <c r="J24" s="780"/>
      <c r="K24" s="780"/>
      <c r="L24" s="780" t="s">
        <v>893</v>
      </c>
      <c r="M24" s="780"/>
      <c r="N24" s="780"/>
      <c r="O24" s="780"/>
      <c r="P24" s="780"/>
      <c r="Q24" s="780"/>
      <c r="R24" s="780"/>
      <c r="S24" s="780" t="s">
        <v>894</v>
      </c>
      <c r="T24" s="780"/>
      <c r="U24" s="780"/>
      <c r="V24" s="780"/>
      <c r="W24" s="780"/>
      <c r="X24" s="780"/>
      <c r="Y24" s="780"/>
    </row>
    <row r="25" spans="1:25" ht="4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47.25" customHeight="1" x14ac:dyDescent="0.25">
      <c r="A26" s="741" t="s">
        <v>570</v>
      </c>
      <c r="B26" s="741"/>
      <c r="C26" s="780" t="s">
        <v>895</v>
      </c>
      <c r="D26" s="780"/>
      <c r="E26" s="780"/>
      <c r="F26" s="780"/>
      <c r="G26" s="780"/>
      <c r="H26" s="780"/>
      <c r="I26" s="780"/>
      <c r="J26" s="780"/>
      <c r="K26" s="780"/>
      <c r="L26" s="780" t="s">
        <v>896</v>
      </c>
      <c r="M26" s="780"/>
      <c r="N26" s="780"/>
      <c r="O26" s="780"/>
      <c r="P26" s="780"/>
      <c r="Q26" s="780"/>
      <c r="R26" s="780"/>
      <c r="S26" s="780" t="s">
        <v>897</v>
      </c>
      <c r="T26" s="780"/>
      <c r="U26" s="780"/>
      <c r="V26" s="780"/>
      <c r="W26" s="780"/>
      <c r="X26" s="780"/>
      <c r="Y26" s="780"/>
    </row>
    <row r="27" spans="1:25" ht="45" customHeight="1" x14ac:dyDescent="0.25">
      <c r="A27" s="743" t="s">
        <v>571</v>
      </c>
      <c r="B27" s="743"/>
      <c r="C27" s="780" t="s">
        <v>898</v>
      </c>
      <c r="D27" s="780"/>
      <c r="E27" s="780"/>
      <c r="F27" s="780"/>
      <c r="G27" s="780"/>
      <c r="H27" s="780"/>
      <c r="I27" s="780"/>
      <c r="J27" s="780"/>
      <c r="K27" s="780"/>
      <c r="L27" s="780" t="s">
        <v>899</v>
      </c>
      <c r="M27" s="780"/>
      <c r="N27" s="780"/>
      <c r="O27" s="780"/>
      <c r="P27" s="780"/>
      <c r="Q27" s="780"/>
      <c r="R27" s="780"/>
      <c r="S27" s="780" t="s">
        <v>900</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3"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5.75" customHeight="1" x14ac:dyDescent="0.25">
      <c r="A2" s="761"/>
      <c r="B2" s="762" t="s">
        <v>480</v>
      </c>
      <c r="C2" s="762"/>
      <c r="D2" s="762"/>
      <c r="E2" s="762"/>
      <c r="F2" s="762"/>
      <c r="G2" s="762"/>
      <c r="H2" s="762"/>
      <c r="I2" s="762"/>
      <c r="J2" s="762"/>
      <c r="K2" s="762"/>
      <c r="L2" s="762"/>
      <c r="M2" s="762"/>
      <c r="N2" s="388" t="s">
        <v>487</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6" customHeight="1" x14ac:dyDescent="0.25">
      <c r="A4" s="397" t="s">
        <v>113</v>
      </c>
      <c r="B4" s="791" t="s">
        <v>114</v>
      </c>
      <c r="C4" s="791"/>
      <c r="D4" s="791"/>
      <c r="E4" s="791"/>
      <c r="F4" s="791"/>
      <c r="G4" s="791"/>
      <c r="H4" s="791"/>
      <c r="I4" s="791"/>
      <c r="J4" s="791"/>
      <c r="K4" s="493" t="s">
        <v>115</v>
      </c>
      <c r="L4" s="792" t="s">
        <v>151</v>
      </c>
      <c r="M4" s="792"/>
      <c r="N4" s="792"/>
      <c r="O4" s="792"/>
      <c r="P4" s="792"/>
      <c r="Q4" s="792"/>
      <c r="R4" s="793" t="s">
        <v>694</v>
      </c>
      <c r="S4" s="793"/>
      <c r="T4" s="793"/>
      <c r="U4" s="793"/>
      <c r="V4" s="793"/>
      <c r="W4" s="793"/>
      <c r="X4" s="793"/>
      <c r="Y4" s="793"/>
    </row>
    <row r="5" spans="1:25" ht="36" customHeight="1" x14ac:dyDescent="0.25">
      <c r="A5" s="399"/>
      <c r="B5" s="495"/>
      <c r="C5" s="495"/>
      <c r="D5" s="495"/>
      <c r="E5" s="401"/>
      <c r="F5" s="401"/>
      <c r="G5" s="401"/>
      <c r="H5" s="401"/>
      <c r="I5" s="401"/>
      <c r="J5" s="401"/>
      <c r="K5" s="496" t="s">
        <v>116</v>
      </c>
      <c r="L5" s="794" t="s">
        <v>309</v>
      </c>
      <c r="M5" s="794"/>
      <c r="N5" s="794"/>
      <c r="O5" s="794"/>
      <c r="P5" s="794"/>
      <c r="Q5" s="794"/>
      <c r="R5" s="795" t="s">
        <v>658</v>
      </c>
      <c r="S5" s="795"/>
      <c r="T5" s="795"/>
      <c r="U5" s="795"/>
      <c r="V5" s="795"/>
      <c r="W5" s="795"/>
      <c r="X5" s="795"/>
      <c r="Y5" s="795"/>
    </row>
    <row r="6" spans="1:25" ht="36" customHeight="1" x14ac:dyDescent="0.25">
      <c r="A6" s="397" t="s">
        <v>124</v>
      </c>
      <c r="B6" s="791" t="s">
        <v>125</v>
      </c>
      <c r="C6" s="791"/>
      <c r="D6" s="791"/>
      <c r="E6" s="791"/>
      <c r="F6" s="791"/>
      <c r="G6" s="791"/>
      <c r="H6" s="791"/>
      <c r="I6" s="791"/>
      <c r="J6" s="791"/>
      <c r="K6" s="493" t="s">
        <v>126</v>
      </c>
      <c r="L6" s="792" t="s">
        <v>166</v>
      </c>
      <c r="M6" s="792"/>
      <c r="N6" s="792"/>
      <c r="O6" s="792"/>
      <c r="P6" s="792"/>
      <c r="Q6" s="792"/>
      <c r="R6" s="793" t="s">
        <v>573</v>
      </c>
      <c r="S6" s="793"/>
      <c r="T6" s="793"/>
      <c r="U6" s="793"/>
      <c r="V6" s="793"/>
      <c r="W6" s="793"/>
      <c r="X6" s="793"/>
      <c r="Y6" s="793"/>
    </row>
    <row r="7" spans="1:25" ht="36" customHeight="1" x14ac:dyDescent="0.25">
      <c r="A7" s="403"/>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6" customHeight="1" x14ac:dyDescent="0.25">
      <c r="A8" s="397" t="s">
        <v>276</v>
      </c>
      <c r="B8" s="791" t="s">
        <v>277</v>
      </c>
      <c r="C8" s="791"/>
      <c r="D8" s="791"/>
      <c r="E8" s="791"/>
      <c r="F8" s="791"/>
      <c r="G8" s="791"/>
      <c r="H8" s="791"/>
      <c r="I8" s="791"/>
      <c r="J8" s="791"/>
      <c r="K8" s="493" t="s">
        <v>278</v>
      </c>
      <c r="L8" s="792" t="s">
        <v>352</v>
      </c>
      <c r="M8" s="792"/>
      <c r="N8" s="792"/>
      <c r="O8" s="792"/>
      <c r="P8" s="792"/>
      <c r="Q8" s="792"/>
      <c r="R8" s="793" t="s">
        <v>354</v>
      </c>
      <c r="S8" s="793"/>
      <c r="T8" s="793"/>
      <c r="U8" s="793"/>
      <c r="V8" s="793"/>
      <c r="W8" s="793"/>
      <c r="X8" s="793"/>
      <c r="Y8" s="793"/>
    </row>
    <row r="9" spans="1:25" ht="36"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6" customHeight="1" x14ac:dyDescent="0.25">
      <c r="A10" s="397" t="s">
        <v>169</v>
      </c>
      <c r="B10" s="791" t="s">
        <v>170</v>
      </c>
      <c r="C10" s="791"/>
      <c r="D10" s="791"/>
      <c r="E10" s="791"/>
      <c r="F10" s="791"/>
      <c r="G10" s="791"/>
      <c r="H10" s="791"/>
      <c r="I10" s="791"/>
      <c r="J10" s="791"/>
      <c r="K10" s="493" t="s">
        <v>171</v>
      </c>
      <c r="L10" s="792" t="s">
        <v>216</v>
      </c>
      <c r="M10" s="792"/>
      <c r="N10" s="792"/>
      <c r="O10" s="792"/>
      <c r="P10" s="792"/>
      <c r="Q10" s="792"/>
      <c r="R10" s="793" t="s">
        <v>218</v>
      </c>
      <c r="S10" s="793"/>
      <c r="T10" s="793"/>
      <c r="U10" s="793"/>
      <c r="V10" s="793"/>
      <c r="W10" s="793"/>
      <c r="X10" s="793"/>
      <c r="Y10" s="793"/>
    </row>
    <row r="11" spans="1:25" ht="36" customHeight="1" x14ac:dyDescent="0.25">
      <c r="A11" s="397"/>
      <c r="B11" s="791"/>
      <c r="C11" s="791"/>
      <c r="D11" s="791"/>
      <c r="E11" s="791"/>
      <c r="F11" s="791"/>
      <c r="G11" s="791"/>
      <c r="H11" s="791"/>
      <c r="I11" s="791"/>
      <c r="J11" s="791"/>
      <c r="K11" s="493" t="s">
        <v>116</v>
      </c>
      <c r="L11" s="792" t="s">
        <v>309</v>
      </c>
      <c r="M11" s="792"/>
      <c r="N11" s="792"/>
      <c r="O11" s="792"/>
      <c r="P11" s="792"/>
      <c r="Q11" s="792"/>
      <c r="R11" s="793" t="s">
        <v>658</v>
      </c>
      <c r="S11" s="793"/>
      <c r="T11" s="793"/>
      <c r="U11" s="793"/>
      <c r="V11" s="793"/>
      <c r="W11" s="793"/>
      <c r="X11" s="793"/>
      <c r="Y11" s="793"/>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21.75" customHeight="1" x14ac:dyDescent="0.25">
      <c r="A13" s="811" t="s">
        <v>901</v>
      </c>
      <c r="B13" s="811"/>
      <c r="C13" s="811"/>
      <c r="D13" s="811"/>
      <c r="E13" s="811"/>
      <c r="F13" s="811"/>
      <c r="G13" s="811"/>
      <c r="H13" s="811"/>
      <c r="I13" s="811"/>
      <c r="J13" s="811"/>
      <c r="K13" s="811"/>
      <c r="L13" s="811"/>
      <c r="M13" s="811"/>
      <c r="N13" s="788" t="s">
        <v>902</v>
      </c>
      <c r="O13" s="788"/>
      <c r="P13" s="788"/>
      <c r="Q13" s="788"/>
      <c r="R13" s="788"/>
      <c r="S13" s="788"/>
      <c r="T13" s="788"/>
      <c r="U13" s="788"/>
      <c r="V13" s="788"/>
      <c r="W13" s="788"/>
      <c r="X13" s="788"/>
      <c r="Y13" s="788"/>
    </row>
    <row r="14" spans="1:25" ht="21.75" customHeight="1" x14ac:dyDescent="0.25">
      <c r="A14" s="811"/>
      <c r="B14" s="811"/>
      <c r="C14" s="811"/>
      <c r="D14" s="811"/>
      <c r="E14" s="811"/>
      <c r="F14" s="811"/>
      <c r="G14" s="811"/>
      <c r="H14" s="811"/>
      <c r="I14" s="811"/>
      <c r="J14" s="811"/>
      <c r="K14" s="811"/>
      <c r="L14" s="811"/>
      <c r="M14" s="811"/>
      <c r="N14" s="788"/>
      <c r="O14" s="788"/>
      <c r="P14" s="788"/>
      <c r="Q14" s="788"/>
      <c r="R14" s="788"/>
      <c r="S14" s="788"/>
      <c r="T14" s="788"/>
      <c r="U14" s="788"/>
      <c r="V14" s="788"/>
      <c r="W14" s="788"/>
      <c r="X14" s="788"/>
      <c r="Y14" s="788"/>
    </row>
    <row r="15" spans="1:25" x14ac:dyDescent="0.25">
      <c r="A15" s="569" t="s">
        <v>903</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33.75" customHeight="1" x14ac:dyDescent="0.25">
      <c r="A16" s="782" t="s">
        <v>904</v>
      </c>
      <c r="B16" s="782"/>
      <c r="C16" s="782"/>
      <c r="D16" s="782"/>
      <c r="E16" s="782"/>
      <c r="F16" s="782"/>
      <c r="G16" s="782"/>
      <c r="H16" s="782"/>
      <c r="I16" s="782"/>
      <c r="J16" s="782"/>
      <c r="K16" s="782"/>
      <c r="L16" s="782"/>
      <c r="M16" s="782"/>
      <c r="N16" s="782" t="s">
        <v>905</v>
      </c>
      <c r="O16" s="782"/>
      <c r="P16" s="782"/>
      <c r="Q16" s="782"/>
      <c r="R16" s="782"/>
      <c r="S16" s="782"/>
      <c r="T16" s="782"/>
      <c r="U16" s="782"/>
      <c r="V16" s="782"/>
      <c r="W16" s="782"/>
      <c r="X16" s="782"/>
      <c r="Y16" s="782"/>
    </row>
    <row r="17" spans="1:25" ht="33.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7.75" customHeight="1" x14ac:dyDescent="0.25">
      <c r="A18" s="472" t="s">
        <v>559</v>
      </c>
      <c r="B18" s="413"/>
      <c r="C18" s="413"/>
      <c r="D18" s="413"/>
      <c r="E18" s="413"/>
      <c r="F18" s="570" t="s">
        <v>906</v>
      </c>
      <c r="G18" s="473"/>
      <c r="H18" s="473"/>
      <c r="I18" s="473"/>
      <c r="J18" s="473"/>
      <c r="K18" s="473"/>
      <c r="L18" s="473"/>
      <c r="M18" s="571"/>
      <c r="N18" s="783" t="s">
        <v>561</v>
      </c>
      <c r="O18" s="783"/>
      <c r="P18" s="783"/>
      <c r="Q18" s="783"/>
      <c r="R18" s="828" t="s">
        <v>786</v>
      </c>
      <c r="S18" s="828"/>
      <c r="T18" s="828"/>
      <c r="U18" s="828"/>
      <c r="V18" s="828"/>
      <c r="W18" s="828"/>
      <c r="X18" s="828"/>
      <c r="Y18" s="828"/>
    </row>
    <row r="19" spans="1:25" ht="27.75" customHeight="1" x14ac:dyDescent="0.25">
      <c r="A19" s="489" t="s">
        <v>562</v>
      </c>
      <c r="B19" s="476"/>
      <c r="C19" s="806" t="s">
        <v>907</v>
      </c>
      <c r="D19" s="806"/>
      <c r="E19" s="806"/>
      <c r="F19" s="806"/>
      <c r="G19" s="806"/>
      <c r="H19" s="806"/>
      <c r="I19" s="806"/>
      <c r="J19" s="806"/>
      <c r="K19" s="806"/>
      <c r="L19" s="806"/>
      <c r="M19" s="806"/>
      <c r="N19" s="783"/>
      <c r="O19" s="783"/>
      <c r="P19" s="783"/>
      <c r="Q19" s="783"/>
      <c r="R19" s="828"/>
      <c r="S19" s="828"/>
      <c r="T19" s="828"/>
      <c r="U19" s="828"/>
      <c r="V19" s="828"/>
      <c r="W19" s="828"/>
      <c r="X19" s="828"/>
      <c r="Y19" s="828"/>
    </row>
    <row r="20" spans="1:25"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5.25" customHeight="1" x14ac:dyDescent="0.25">
      <c r="A23" s="747" t="s">
        <v>567</v>
      </c>
      <c r="B23" s="747"/>
      <c r="C23" s="780" t="s">
        <v>908</v>
      </c>
      <c r="D23" s="780"/>
      <c r="E23" s="780"/>
      <c r="F23" s="780"/>
      <c r="G23" s="780"/>
      <c r="H23" s="780"/>
      <c r="I23" s="780"/>
      <c r="J23" s="780"/>
      <c r="K23" s="780"/>
      <c r="L23" s="781" t="s">
        <v>909</v>
      </c>
      <c r="M23" s="781"/>
      <c r="N23" s="781"/>
      <c r="O23" s="781"/>
      <c r="P23" s="781"/>
      <c r="Q23" s="781"/>
      <c r="R23" s="781"/>
      <c r="S23" s="780" t="s">
        <v>910</v>
      </c>
      <c r="T23" s="780"/>
      <c r="U23" s="780"/>
      <c r="V23" s="780"/>
      <c r="W23" s="780"/>
      <c r="X23" s="780"/>
      <c r="Y23" s="780"/>
    </row>
    <row r="24" spans="1:25" ht="52.5" customHeight="1" x14ac:dyDescent="0.25">
      <c r="A24" s="743" t="s">
        <v>568</v>
      </c>
      <c r="B24" s="743"/>
      <c r="C24" s="780" t="s">
        <v>911</v>
      </c>
      <c r="D24" s="780"/>
      <c r="E24" s="780"/>
      <c r="F24" s="780"/>
      <c r="G24" s="780"/>
      <c r="H24" s="780"/>
      <c r="I24" s="780"/>
      <c r="J24" s="780"/>
      <c r="K24" s="780"/>
      <c r="L24" s="780" t="s">
        <v>912</v>
      </c>
      <c r="M24" s="780"/>
      <c r="N24" s="780"/>
      <c r="O24" s="780"/>
      <c r="P24" s="780"/>
      <c r="Q24" s="780"/>
      <c r="R24" s="780"/>
      <c r="S24" s="780" t="s">
        <v>913</v>
      </c>
      <c r="T24" s="780"/>
      <c r="U24" s="780"/>
      <c r="V24" s="780"/>
      <c r="W24" s="780"/>
      <c r="X24" s="780"/>
      <c r="Y24" s="780"/>
    </row>
    <row r="25" spans="1:25" ht="35.2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38.25" customHeight="1" x14ac:dyDescent="0.25">
      <c r="A26" s="741" t="s">
        <v>570</v>
      </c>
      <c r="B26" s="741"/>
      <c r="C26" s="780" t="s">
        <v>914</v>
      </c>
      <c r="D26" s="780"/>
      <c r="E26" s="780"/>
      <c r="F26" s="780"/>
      <c r="G26" s="780"/>
      <c r="H26" s="780"/>
      <c r="I26" s="780"/>
      <c r="J26" s="780"/>
      <c r="K26" s="780"/>
      <c r="L26" s="780" t="s">
        <v>915</v>
      </c>
      <c r="M26" s="780"/>
      <c r="N26" s="780"/>
      <c r="O26" s="780"/>
      <c r="P26" s="780"/>
      <c r="Q26" s="780"/>
      <c r="R26" s="780"/>
      <c r="S26" s="780" t="s">
        <v>916</v>
      </c>
      <c r="T26" s="780"/>
      <c r="U26" s="780"/>
      <c r="V26" s="780"/>
      <c r="W26" s="780"/>
      <c r="X26" s="780"/>
      <c r="Y26" s="780"/>
    </row>
    <row r="27" spans="1:25" ht="35.25" customHeight="1" x14ac:dyDescent="0.25">
      <c r="A27" s="743" t="s">
        <v>571</v>
      </c>
      <c r="B27" s="743"/>
      <c r="C27" s="780" t="s">
        <v>917</v>
      </c>
      <c r="D27" s="780"/>
      <c r="E27" s="780"/>
      <c r="F27" s="780"/>
      <c r="G27" s="780"/>
      <c r="H27" s="780"/>
      <c r="I27" s="780"/>
      <c r="J27" s="780"/>
      <c r="K27" s="780"/>
      <c r="L27" s="780" t="s">
        <v>918</v>
      </c>
      <c r="M27" s="780"/>
      <c r="N27" s="780"/>
      <c r="O27" s="780"/>
      <c r="P27" s="780"/>
      <c r="Q27" s="780"/>
      <c r="R27" s="780"/>
      <c r="S27" s="780" t="s">
        <v>919</v>
      </c>
      <c r="T27" s="780"/>
      <c r="U27" s="780"/>
      <c r="V27" s="780"/>
      <c r="W27" s="780"/>
      <c r="X27" s="780"/>
      <c r="Y27" s="780"/>
    </row>
  </sheetData>
  <mergeCells count="54">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Y19"/>
    <mergeCell ref="C19:M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9"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480</v>
      </c>
      <c r="C2" s="762"/>
      <c r="D2" s="762"/>
      <c r="E2" s="762"/>
      <c r="F2" s="762"/>
      <c r="G2" s="762"/>
      <c r="H2" s="762"/>
      <c r="I2" s="762"/>
      <c r="J2" s="762"/>
      <c r="K2" s="762"/>
      <c r="L2" s="762"/>
      <c r="M2" s="762"/>
      <c r="N2" s="388" t="s">
        <v>920</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3" customHeight="1" x14ac:dyDescent="0.25">
      <c r="A4" s="397" t="s">
        <v>124</v>
      </c>
      <c r="B4" s="791" t="s">
        <v>125</v>
      </c>
      <c r="C4" s="791"/>
      <c r="D4" s="791"/>
      <c r="E4" s="791"/>
      <c r="F4" s="791"/>
      <c r="G4" s="791"/>
      <c r="H4" s="791"/>
      <c r="I4" s="791"/>
      <c r="J4" s="791"/>
      <c r="K4" s="493" t="s">
        <v>126</v>
      </c>
      <c r="L4" s="792" t="s">
        <v>166</v>
      </c>
      <c r="M4" s="792"/>
      <c r="N4" s="792"/>
      <c r="O4" s="792"/>
      <c r="P4" s="792"/>
      <c r="Q4" s="792"/>
      <c r="R4" s="793" t="s">
        <v>573</v>
      </c>
      <c r="S4" s="793"/>
      <c r="T4" s="793"/>
      <c r="U4" s="793"/>
      <c r="V4" s="793"/>
      <c r="W4" s="793"/>
      <c r="X4" s="793"/>
      <c r="Y4" s="793"/>
    </row>
    <row r="5" spans="1:25" ht="33"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3" customHeight="1" x14ac:dyDescent="0.25">
      <c r="A6" s="397" t="s">
        <v>169</v>
      </c>
      <c r="B6" s="791" t="s">
        <v>170</v>
      </c>
      <c r="C6" s="791"/>
      <c r="D6" s="791"/>
      <c r="E6" s="791"/>
      <c r="F6" s="791"/>
      <c r="G6" s="791"/>
      <c r="H6" s="791"/>
      <c r="I6" s="791"/>
      <c r="J6" s="791"/>
      <c r="K6" s="493" t="s">
        <v>171</v>
      </c>
      <c r="L6" s="792" t="s">
        <v>216</v>
      </c>
      <c r="M6" s="792"/>
      <c r="N6" s="792"/>
      <c r="O6" s="792"/>
      <c r="P6" s="792"/>
      <c r="Q6" s="792"/>
      <c r="R6" s="793" t="s">
        <v>218</v>
      </c>
      <c r="S6" s="793"/>
      <c r="T6" s="793"/>
      <c r="U6" s="793"/>
      <c r="V6" s="793"/>
      <c r="W6" s="793"/>
      <c r="X6" s="793"/>
      <c r="Y6" s="793"/>
    </row>
    <row r="7" spans="1:25" ht="33" customHeight="1" x14ac:dyDescent="0.25">
      <c r="A7" s="497"/>
      <c r="B7" s="498"/>
      <c r="C7" s="498"/>
      <c r="D7" s="498"/>
      <c r="E7" s="498"/>
      <c r="F7" s="498"/>
      <c r="G7" s="498"/>
      <c r="H7" s="498"/>
      <c r="I7" s="498"/>
      <c r="J7" s="498"/>
      <c r="K7" s="496" t="s">
        <v>116</v>
      </c>
      <c r="L7" s="794" t="s">
        <v>309</v>
      </c>
      <c r="M7" s="794"/>
      <c r="N7" s="794"/>
      <c r="O7" s="794"/>
      <c r="P7" s="794"/>
      <c r="Q7" s="794"/>
      <c r="R7" s="795" t="s">
        <v>658</v>
      </c>
      <c r="S7" s="795"/>
      <c r="T7" s="795"/>
      <c r="U7" s="795"/>
      <c r="V7" s="795"/>
      <c r="W7" s="795"/>
      <c r="X7" s="795"/>
      <c r="Y7" s="795"/>
    </row>
    <row r="8" spans="1:25" ht="33" customHeight="1" x14ac:dyDescent="0.25">
      <c r="A8" s="397" t="s">
        <v>228</v>
      </c>
      <c r="B8" s="791" t="s">
        <v>229</v>
      </c>
      <c r="C8" s="791"/>
      <c r="D8" s="791"/>
      <c r="E8" s="791"/>
      <c r="F8" s="791"/>
      <c r="G8" s="791"/>
      <c r="H8" s="791"/>
      <c r="I8" s="791"/>
      <c r="J8" s="791"/>
      <c r="K8" s="493" t="s">
        <v>212</v>
      </c>
      <c r="L8" s="792" t="s">
        <v>380</v>
      </c>
      <c r="M8" s="792"/>
      <c r="N8" s="792"/>
      <c r="O8" s="792"/>
      <c r="P8" s="792"/>
      <c r="Q8" s="792"/>
      <c r="R8" s="793" t="s">
        <v>659</v>
      </c>
      <c r="S8" s="793"/>
      <c r="T8" s="793"/>
      <c r="U8" s="793"/>
      <c r="V8" s="793"/>
      <c r="W8" s="793"/>
      <c r="X8" s="793"/>
      <c r="Y8" s="793"/>
    </row>
    <row r="9" spans="1:25" ht="33"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3" customHeight="1" x14ac:dyDescent="0.25">
      <c r="A10" s="397" t="s">
        <v>239</v>
      </c>
      <c r="B10" s="791" t="s">
        <v>240</v>
      </c>
      <c r="C10" s="791"/>
      <c r="D10" s="791"/>
      <c r="E10" s="791"/>
      <c r="F10" s="791"/>
      <c r="G10" s="791"/>
      <c r="H10" s="791"/>
      <c r="I10" s="791"/>
      <c r="J10" s="791"/>
      <c r="K10" s="493" t="s">
        <v>241</v>
      </c>
      <c r="L10" s="792" t="s">
        <v>264</v>
      </c>
      <c r="M10" s="792"/>
      <c r="N10" s="792"/>
      <c r="O10" s="792"/>
      <c r="P10" s="792"/>
      <c r="Q10" s="792"/>
      <c r="R10" s="793"/>
      <c r="S10" s="793"/>
      <c r="T10" s="793"/>
      <c r="U10" s="793"/>
      <c r="V10" s="793"/>
      <c r="W10" s="793"/>
      <c r="X10" s="793"/>
      <c r="Y10" s="793"/>
    </row>
    <row r="11" spans="1:25" ht="33"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7.75" customHeight="1" x14ac:dyDescent="0.25">
      <c r="A13" s="788" t="s">
        <v>921</v>
      </c>
      <c r="B13" s="788"/>
      <c r="C13" s="788"/>
      <c r="D13" s="788"/>
      <c r="E13" s="788"/>
      <c r="F13" s="788"/>
      <c r="G13" s="788"/>
      <c r="H13" s="788"/>
      <c r="I13" s="788"/>
      <c r="J13" s="788"/>
      <c r="K13" s="788"/>
      <c r="L13" s="788"/>
      <c r="M13" s="788"/>
      <c r="N13" s="788" t="s">
        <v>922</v>
      </c>
      <c r="O13" s="788"/>
      <c r="P13" s="788"/>
      <c r="Q13" s="788"/>
      <c r="R13" s="788"/>
      <c r="S13" s="788"/>
      <c r="T13" s="788"/>
      <c r="U13" s="788"/>
      <c r="V13" s="788"/>
      <c r="W13" s="788"/>
      <c r="X13" s="788"/>
      <c r="Y13" s="788"/>
    </row>
    <row r="14" spans="1:25" ht="27.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7" customHeight="1" x14ac:dyDescent="0.25">
      <c r="A16" s="782" t="s">
        <v>923</v>
      </c>
      <c r="B16" s="782"/>
      <c r="C16" s="782"/>
      <c r="D16" s="782"/>
      <c r="E16" s="782"/>
      <c r="F16" s="782"/>
      <c r="G16" s="782"/>
      <c r="H16" s="782"/>
      <c r="I16" s="782"/>
      <c r="J16" s="782"/>
      <c r="K16" s="782"/>
      <c r="L16" s="782"/>
      <c r="M16" s="782"/>
      <c r="N16" s="782" t="s">
        <v>924</v>
      </c>
      <c r="O16" s="782"/>
      <c r="P16" s="782"/>
      <c r="Q16" s="782"/>
      <c r="R16" s="782"/>
      <c r="S16" s="782"/>
      <c r="T16" s="782"/>
      <c r="U16" s="782"/>
      <c r="V16" s="782"/>
      <c r="W16" s="782"/>
      <c r="X16" s="782"/>
      <c r="Y16" s="782"/>
    </row>
    <row r="17" spans="1:25" ht="27"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6.25" customHeight="1" x14ac:dyDescent="0.25">
      <c r="A18" s="472" t="s">
        <v>559</v>
      </c>
      <c r="B18" s="413"/>
      <c r="C18" s="413"/>
      <c r="D18" s="413"/>
      <c r="E18" s="413"/>
      <c r="F18" s="572" t="s">
        <v>684</v>
      </c>
      <c r="G18" s="572"/>
      <c r="H18" s="572"/>
      <c r="I18" s="572"/>
      <c r="J18" s="572"/>
      <c r="K18" s="572"/>
      <c r="L18" s="572"/>
      <c r="M18" s="573"/>
      <c r="N18" s="783" t="s">
        <v>561</v>
      </c>
      <c r="O18" s="783"/>
      <c r="P18" s="783"/>
      <c r="Q18" s="783"/>
      <c r="R18" s="784"/>
      <c r="S18" s="784"/>
      <c r="T18" s="784"/>
      <c r="U18" s="784"/>
      <c r="V18" s="785"/>
      <c r="W18" s="785"/>
      <c r="X18" s="785"/>
      <c r="Y18" s="785"/>
    </row>
    <row r="19" spans="1:25" ht="26.25" customHeight="1" x14ac:dyDescent="0.25">
      <c r="A19" s="489" t="s">
        <v>562</v>
      </c>
      <c r="B19" s="476"/>
      <c r="C19" s="574" t="s">
        <v>925</v>
      </c>
      <c r="D19" s="575"/>
      <c r="E19" s="575"/>
      <c r="F19" s="575"/>
      <c r="G19" s="575"/>
      <c r="H19" s="575"/>
      <c r="I19" s="575"/>
      <c r="J19" s="575"/>
      <c r="K19" s="575"/>
      <c r="L19" s="575"/>
      <c r="M19" s="576"/>
      <c r="N19" s="783"/>
      <c r="O19" s="783"/>
      <c r="P19" s="783"/>
      <c r="Q19" s="783"/>
      <c r="R19" s="786" t="s">
        <v>786</v>
      </c>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99" t="s">
        <v>563</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row>
    <row r="22" spans="1:25" x14ac:dyDescent="0.25">
      <c r="A22" s="506"/>
      <c r="B22" s="507"/>
      <c r="C22" s="800" t="s">
        <v>564</v>
      </c>
      <c r="D22" s="800"/>
      <c r="E22" s="800"/>
      <c r="F22" s="800"/>
      <c r="G22" s="800"/>
      <c r="H22" s="800"/>
      <c r="I22" s="800"/>
      <c r="J22" s="800"/>
      <c r="K22" s="800"/>
      <c r="L22" s="801" t="s">
        <v>565</v>
      </c>
      <c r="M22" s="801"/>
      <c r="N22" s="801"/>
      <c r="O22" s="801"/>
      <c r="P22" s="801"/>
      <c r="Q22" s="801"/>
      <c r="R22" s="801"/>
      <c r="S22" s="800"/>
      <c r="T22" s="800"/>
      <c r="U22" s="800"/>
      <c r="V22" s="800"/>
      <c r="W22" s="800"/>
      <c r="X22" s="800"/>
      <c r="Y22" s="800"/>
    </row>
    <row r="23" spans="1:25" ht="69" customHeight="1" x14ac:dyDescent="0.25">
      <c r="A23" s="802" t="s">
        <v>567</v>
      </c>
      <c r="B23" s="802"/>
      <c r="C23" s="797" t="s">
        <v>926</v>
      </c>
      <c r="D23" s="797"/>
      <c r="E23" s="797"/>
      <c r="F23" s="797"/>
      <c r="G23" s="797"/>
      <c r="H23" s="797"/>
      <c r="I23" s="797"/>
      <c r="J23" s="797"/>
      <c r="K23" s="797"/>
      <c r="L23" s="803" t="s">
        <v>927</v>
      </c>
      <c r="M23" s="803"/>
      <c r="N23" s="803"/>
      <c r="O23" s="803"/>
      <c r="P23" s="803"/>
      <c r="Q23" s="803"/>
      <c r="R23" s="803"/>
      <c r="S23" s="797"/>
      <c r="T23" s="797"/>
      <c r="U23" s="797"/>
      <c r="V23" s="797"/>
      <c r="W23" s="797"/>
      <c r="X23" s="797"/>
      <c r="Y23" s="797"/>
    </row>
    <row r="24" spans="1:25" ht="69" customHeight="1" x14ac:dyDescent="0.25">
      <c r="A24" s="798" t="s">
        <v>568</v>
      </c>
      <c r="B24" s="798"/>
      <c r="C24" s="797" t="s">
        <v>928</v>
      </c>
      <c r="D24" s="797"/>
      <c r="E24" s="797"/>
      <c r="F24" s="797"/>
      <c r="G24" s="797"/>
      <c r="H24" s="797"/>
      <c r="I24" s="797"/>
      <c r="J24" s="797"/>
      <c r="K24" s="797"/>
      <c r="L24" s="797" t="s">
        <v>929</v>
      </c>
      <c r="M24" s="797"/>
      <c r="N24" s="797"/>
      <c r="O24" s="797"/>
      <c r="P24" s="797"/>
      <c r="Q24" s="797"/>
      <c r="R24" s="797"/>
      <c r="S24" s="797"/>
      <c r="T24" s="797"/>
      <c r="U24" s="797"/>
      <c r="V24" s="797"/>
      <c r="W24" s="797"/>
      <c r="X24" s="797"/>
      <c r="Y24" s="797"/>
    </row>
    <row r="25" spans="1:25" ht="69" customHeight="1" x14ac:dyDescent="0.25">
      <c r="A25" s="796" t="s">
        <v>569</v>
      </c>
      <c r="B25" s="796"/>
      <c r="C25" s="797" t="s">
        <v>591</v>
      </c>
      <c r="D25" s="797"/>
      <c r="E25" s="797"/>
      <c r="F25" s="797"/>
      <c r="G25" s="797"/>
      <c r="H25" s="797"/>
      <c r="I25" s="797"/>
      <c r="J25" s="797"/>
      <c r="K25" s="797"/>
      <c r="L25" s="797" t="s">
        <v>591</v>
      </c>
      <c r="M25" s="797"/>
      <c r="N25" s="797"/>
      <c r="O25" s="797"/>
      <c r="P25" s="797"/>
      <c r="Q25" s="797"/>
      <c r="R25" s="797"/>
      <c r="S25" s="797"/>
      <c r="T25" s="797"/>
      <c r="U25" s="797"/>
      <c r="V25" s="797"/>
      <c r="W25" s="797"/>
      <c r="X25" s="797"/>
      <c r="Y25" s="797"/>
    </row>
    <row r="26" spans="1:25" ht="78" customHeight="1" x14ac:dyDescent="0.25">
      <c r="A26" s="796" t="s">
        <v>570</v>
      </c>
      <c r="B26" s="796"/>
      <c r="C26" s="797" t="s">
        <v>930</v>
      </c>
      <c r="D26" s="797"/>
      <c r="E26" s="797"/>
      <c r="F26" s="797"/>
      <c r="G26" s="797"/>
      <c r="H26" s="797"/>
      <c r="I26" s="797"/>
      <c r="J26" s="797"/>
      <c r="K26" s="797"/>
      <c r="L26" s="797" t="s">
        <v>931</v>
      </c>
      <c r="M26" s="797"/>
      <c r="N26" s="797"/>
      <c r="O26" s="797"/>
      <c r="P26" s="797"/>
      <c r="Q26" s="797"/>
      <c r="R26" s="797"/>
      <c r="S26" s="797"/>
      <c r="T26" s="797"/>
      <c r="U26" s="797"/>
      <c r="V26" s="797"/>
      <c r="W26" s="797"/>
      <c r="X26" s="797"/>
      <c r="Y26" s="797"/>
    </row>
    <row r="27" spans="1:25" ht="69" customHeight="1" x14ac:dyDescent="0.25">
      <c r="A27" s="798" t="s">
        <v>571</v>
      </c>
      <c r="B27" s="798"/>
      <c r="C27" s="797" t="s">
        <v>932</v>
      </c>
      <c r="D27" s="797"/>
      <c r="E27" s="797"/>
      <c r="F27" s="797"/>
      <c r="G27" s="797"/>
      <c r="H27" s="797"/>
      <c r="I27" s="797"/>
      <c r="J27" s="797"/>
      <c r="K27" s="797"/>
      <c r="L27" s="780" t="s">
        <v>933</v>
      </c>
      <c r="M27" s="780"/>
      <c r="N27" s="780"/>
      <c r="O27" s="780"/>
      <c r="P27" s="780"/>
      <c r="Q27" s="780"/>
      <c r="R27" s="780"/>
      <c r="S27" s="797"/>
      <c r="T27" s="797"/>
      <c r="U27" s="797"/>
      <c r="V27" s="797"/>
      <c r="W27" s="797"/>
      <c r="X27" s="797"/>
      <c r="Y27" s="797"/>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79"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20.25" customHeight="1" x14ac:dyDescent="0.25">
      <c r="A2" s="779"/>
      <c r="B2" s="762" t="s">
        <v>492</v>
      </c>
      <c r="C2" s="762"/>
      <c r="D2" s="762"/>
      <c r="E2" s="762"/>
      <c r="F2" s="762"/>
      <c r="G2" s="762"/>
      <c r="H2" s="762"/>
      <c r="I2" s="762"/>
      <c r="J2" s="762"/>
      <c r="K2" s="762"/>
      <c r="L2" s="762"/>
      <c r="M2" s="762"/>
      <c r="N2" s="388" t="s">
        <v>493</v>
      </c>
      <c r="O2" s="389"/>
      <c r="P2" s="389"/>
      <c r="Q2" s="389"/>
      <c r="R2" s="389"/>
      <c r="S2" s="389"/>
      <c r="T2" s="389"/>
      <c r="U2" s="389"/>
      <c r="V2" s="389"/>
      <c r="W2" s="389"/>
      <c r="X2" s="389"/>
      <c r="Y2" s="390"/>
    </row>
    <row r="3" spans="1:25" ht="15.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206</v>
      </c>
      <c r="B4" s="791" t="s">
        <v>207</v>
      </c>
      <c r="C4" s="791"/>
      <c r="D4" s="791"/>
      <c r="E4" s="791"/>
      <c r="F4" s="791"/>
      <c r="G4" s="791"/>
      <c r="H4" s="791"/>
      <c r="I4" s="791"/>
      <c r="J4" s="791"/>
      <c r="K4" s="493" t="s">
        <v>208</v>
      </c>
      <c r="L4" s="792" t="s">
        <v>270</v>
      </c>
      <c r="M4" s="792"/>
      <c r="N4" s="792"/>
      <c r="O4" s="792"/>
      <c r="P4" s="792"/>
      <c r="Q4" s="792"/>
      <c r="R4" s="793" t="s">
        <v>694</v>
      </c>
      <c r="S4" s="793"/>
      <c r="T4" s="793"/>
      <c r="U4" s="793"/>
      <c r="V4" s="793"/>
      <c r="W4" s="793"/>
      <c r="X4" s="793"/>
      <c r="Y4" s="793"/>
    </row>
    <row r="5" spans="1:25" ht="37.5" customHeight="1" x14ac:dyDescent="0.25">
      <c r="A5" s="494"/>
      <c r="B5" s="495"/>
      <c r="C5" s="495"/>
      <c r="D5" s="495"/>
      <c r="E5" s="401"/>
      <c r="F5" s="401"/>
      <c r="G5" s="401"/>
      <c r="H5" s="401"/>
      <c r="I5" s="401"/>
      <c r="J5" s="401"/>
      <c r="K5" s="496" t="s">
        <v>209</v>
      </c>
      <c r="L5" s="794" t="s">
        <v>339</v>
      </c>
      <c r="M5" s="794"/>
      <c r="N5" s="794"/>
      <c r="O5" s="794"/>
      <c r="P5" s="794"/>
      <c r="Q5" s="794"/>
      <c r="R5" s="795" t="s">
        <v>342</v>
      </c>
      <c r="S5" s="795"/>
      <c r="T5" s="795"/>
      <c r="U5" s="795"/>
      <c r="V5" s="795"/>
      <c r="W5" s="795"/>
      <c r="X5" s="795"/>
      <c r="Y5" s="795"/>
    </row>
    <row r="6" spans="1:25" ht="35.1" customHeight="1" x14ac:dyDescent="0.25">
      <c r="A6" s="397" t="s">
        <v>210</v>
      </c>
      <c r="B6" s="791" t="s">
        <v>211</v>
      </c>
      <c r="C6" s="791"/>
      <c r="D6" s="791"/>
      <c r="E6" s="791"/>
      <c r="F6" s="791"/>
      <c r="G6" s="791"/>
      <c r="H6" s="791"/>
      <c r="I6" s="791"/>
      <c r="J6" s="791"/>
      <c r="K6" s="493" t="s">
        <v>212</v>
      </c>
      <c r="L6" s="792" t="s">
        <v>380</v>
      </c>
      <c r="M6" s="792"/>
      <c r="N6" s="792"/>
      <c r="O6" s="792"/>
      <c r="P6" s="792"/>
      <c r="Q6" s="792"/>
      <c r="R6" s="793" t="s">
        <v>659</v>
      </c>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5.1" customHeight="1" x14ac:dyDescent="0.25">
      <c r="A8" s="397" t="s">
        <v>294</v>
      </c>
      <c r="B8" s="791" t="s">
        <v>295</v>
      </c>
      <c r="C8" s="791"/>
      <c r="D8" s="791"/>
      <c r="E8" s="791"/>
      <c r="F8" s="791"/>
      <c r="G8" s="791"/>
      <c r="H8" s="791"/>
      <c r="I8" s="791"/>
      <c r="J8" s="791"/>
      <c r="K8" s="493" t="s">
        <v>365</v>
      </c>
      <c r="L8" s="792" t="s">
        <v>363</v>
      </c>
      <c r="M8" s="792"/>
      <c r="N8" s="792"/>
      <c r="O8" s="792"/>
      <c r="P8" s="792"/>
      <c r="Q8" s="792"/>
      <c r="R8" s="793"/>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2.2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ht="16.5" customHeight="1" x14ac:dyDescent="0.25">
      <c r="A12" s="436" t="s">
        <v>555</v>
      </c>
      <c r="B12" s="437"/>
      <c r="C12" s="437"/>
      <c r="D12" s="437"/>
      <c r="E12" s="437"/>
      <c r="F12" s="437"/>
      <c r="G12" s="437"/>
      <c r="H12" s="437"/>
      <c r="I12" s="437"/>
      <c r="J12" s="437"/>
      <c r="K12" s="577"/>
      <c r="L12" s="439"/>
      <c r="M12" s="578"/>
      <c r="N12" s="441" t="s">
        <v>556</v>
      </c>
      <c r="O12" s="442"/>
      <c r="P12" s="442"/>
      <c r="Q12" s="442"/>
      <c r="R12" s="442"/>
      <c r="S12" s="442"/>
      <c r="T12" s="442"/>
      <c r="U12" s="442"/>
      <c r="V12" s="442"/>
      <c r="W12" s="442"/>
      <c r="X12" s="442"/>
      <c r="Y12" s="443"/>
    </row>
    <row r="13" spans="1:25" ht="30.75" customHeight="1" x14ac:dyDescent="0.25">
      <c r="A13" s="778" t="s">
        <v>934</v>
      </c>
      <c r="B13" s="778"/>
      <c r="C13" s="778"/>
      <c r="D13" s="778"/>
      <c r="E13" s="778"/>
      <c r="F13" s="778"/>
      <c r="G13" s="778"/>
      <c r="H13" s="778"/>
      <c r="I13" s="778"/>
      <c r="J13" s="778"/>
      <c r="K13" s="778"/>
      <c r="L13" s="778"/>
      <c r="M13" s="778"/>
      <c r="N13" s="778" t="s">
        <v>935</v>
      </c>
      <c r="O13" s="778"/>
      <c r="P13" s="778"/>
      <c r="Q13" s="778"/>
      <c r="R13" s="778"/>
      <c r="S13" s="778"/>
      <c r="T13" s="778"/>
      <c r="U13" s="778"/>
      <c r="V13" s="778"/>
      <c r="W13" s="778"/>
      <c r="X13" s="778"/>
      <c r="Y13" s="778"/>
    </row>
    <row r="14" spans="1:25" ht="30.75" customHeight="1" x14ac:dyDescent="0.25">
      <c r="A14" s="778"/>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row>
    <row r="15" spans="1:25" ht="16.5" customHeight="1" x14ac:dyDescent="0.25">
      <c r="A15" s="444" t="s">
        <v>557</v>
      </c>
      <c r="B15" s="446"/>
      <c r="C15" s="446"/>
      <c r="D15" s="446"/>
      <c r="E15" s="446"/>
      <c r="F15" s="446"/>
      <c r="G15" s="446"/>
      <c r="H15" s="446"/>
      <c r="I15" s="446"/>
      <c r="J15" s="446"/>
      <c r="K15" s="579"/>
      <c r="L15" s="448"/>
      <c r="M15" s="580"/>
      <c r="N15" s="450" t="s">
        <v>558</v>
      </c>
      <c r="O15" s="451"/>
      <c r="P15" s="451"/>
      <c r="Q15" s="451"/>
      <c r="R15" s="451"/>
      <c r="S15" s="451"/>
      <c r="T15" s="451"/>
      <c r="U15" s="451"/>
      <c r="V15" s="451"/>
      <c r="W15" s="451"/>
      <c r="X15" s="451"/>
      <c r="Y15" s="452"/>
    </row>
    <row r="16" spans="1:25" ht="30" customHeight="1" x14ac:dyDescent="0.25">
      <c r="A16" s="771" t="s">
        <v>936</v>
      </c>
      <c r="B16" s="771"/>
      <c r="C16" s="771"/>
      <c r="D16" s="771"/>
      <c r="E16" s="771"/>
      <c r="F16" s="771"/>
      <c r="G16" s="771"/>
      <c r="H16" s="771"/>
      <c r="I16" s="771"/>
      <c r="J16" s="771"/>
      <c r="K16" s="771"/>
      <c r="L16" s="771"/>
      <c r="M16" s="771"/>
      <c r="N16" s="771" t="s">
        <v>937</v>
      </c>
      <c r="O16" s="771"/>
      <c r="P16" s="771"/>
      <c r="Q16" s="771"/>
      <c r="R16" s="771"/>
      <c r="S16" s="771"/>
      <c r="T16" s="771"/>
      <c r="U16" s="771"/>
      <c r="V16" s="771"/>
      <c r="W16" s="771"/>
      <c r="X16" s="771"/>
      <c r="Y16" s="771"/>
    </row>
    <row r="17" spans="1:25" ht="30"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454" t="s">
        <v>560</v>
      </c>
      <c r="F18" s="442"/>
      <c r="G18" s="455"/>
      <c r="H18" s="442"/>
      <c r="I18" s="442"/>
      <c r="J18" s="442"/>
      <c r="K18" s="441"/>
      <c r="L18" s="439"/>
      <c r="M18" s="456"/>
      <c r="N18" s="772" t="s">
        <v>561</v>
      </c>
      <c r="O18" s="772"/>
      <c r="P18" s="772"/>
      <c r="Q18" s="772"/>
      <c r="R18" s="773" t="s">
        <v>728</v>
      </c>
      <c r="S18" s="773"/>
      <c r="T18" s="773"/>
      <c r="U18" s="773"/>
      <c r="V18" s="774" t="s">
        <v>583</v>
      </c>
      <c r="W18" s="774"/>
      <c r="X18" s="774"/>
      <c r="Y18" s="774"/>
    </row>
    <row r="19" spans="1:25" ht="18" customHeight="1" x14ac:dyDescent="0.25">
      <c r="A19" s="581" t="s">
        <v>562</v>
      </c>
      <c r="B19" s="458"/>
      <c r="C19" s="775" t="s">
        <v>729</v>
      </c>
      <c r="D19" s="775"/>
      <c r="E19" s="775"/>
      <c r="F19" s="775"/>
      <c r="G19" s="775"/>
      <c r="H19" s="775"/>
      <c r="I19" s="775"/>
      <c r="J19" s="775"/>
      <c r="K19" s="775"/>
      <c r="L19" s="775"/>
      <c r="M19" s="775"/>
      <c r="N19" s="772"/>
      <c r="O19" s="772"/>
      <c r="P19" s="772"/>
      <c r="Q19" s="772"/>
      <c r="R19" s="776" t="s">
        <v>581</v>
      </c>
      <c r="S19" s="776"/>
      <c r="T19" s="776"/>
      <c r="U19" s="776"/>
      <c r="V19" s="777"/>
      <c r="W19" s="777"/>
      <c r="X19" s="777"/>
      <c r="Y19" s="777"/>
    </row>
    <row r="20" spans="1:25" x14ac:dyDescent="0.25">
      <c r="A20" s="459"/>
      <c r="B20" s="451"/>
      <c r="C20" s="451"/>
      <c r="D20" s="451"/>
      <c r="E20" s="451"/>
      <c r="F20" s="451"/>
      <c r="G20" s="451"/>
      <c r="H20" s="579"/>
      <c r="I20" s="579"/>
      <c r="J20" s="579"/>
      <c r="K20" s="460"/>
      <c r="L20" s="460"/>
      <c r="M20" s="460"/>
      <c r="N20" s="460"/>
      <c r="O20" s="461"/>
      <c r="P20" s="461"/>
      <c r="Q20" s="461"/>
      <c r="R20" s="461"/>
      <c r="S20" s="461"/>
      <c r="T20" s="461"/>
      <c r="U20" s="461"/>
      <c r="V20" s="461"/>
      <c r="W20" s="461"/>
      <c r="X20" s="461"/>
      <c r="Y20" s="461"/>
    </row>
    <row r="21" spans="1:25" x14ac:dyDescent="0.25">
      <c r="A21" s="766" t="s">
        <v>563</v>
      </c>
      <c r="B21" s="766"/>
      <c r="C21" s="766"/>
      <c r="D21" s="766"/>
      <c r="E21" s="766"/>
      <c r="F21" s="766"/>
      <c r="G21" s="766"/>
      <c r="H21" s="766"/>
      <c r="I21" s="766"/>
      <c r="J21" s="766"/>
      <c r="K21" s="766"/>
      <c r="L21" s="766"/>
      <c r="M21" s="766"/>
      <c r="N21" s="766"/>
      <c r="O21" s="766"/>
      <c r="P21" s="766"/>
      <c r="Q21" s="766"/>
      <c r="R21" s="766"/>
      <c r="S21" s="766"/>
      <c r="T21" s="766"/>
      <c r="U21" s="766"/>
      <c r="V21" s="766"/>
      <c r="W21" s="766"/>
      <c r="X21" s="766"/>
      <c r="Y21" s="766"/>
    </row>
    <row r="22" spans="1:25" x14ac:dyDescent="0.25">
      <c r="A22" s="582"/>
      <c r="B22" s="582"/>
      <c r="C22" s="843" t="s">
        <v>564</v>
      </c>
      <c r="D22" s="843"/>
      <c r="E22" s="843"/>
      <c r="F22" s="843"/>
      <c r="G22" s="843"/>
      <c r="H22" s="843"/>
      <c r="I22" s="843"/>
      <c r="J22" s="843"/>
      <c r="K22" s="843"/>
      <c r="L22" s="844" t="s">
        <v>565</v>
      </c>
      <c r="M22" s="844"/>
      <c r="N22" s="844"/>
      <c r="O22" s="844"/>
      <c r="P22" s="844"/>
      <c r="Q22" s="844"/>
      <c r="R22" s="844"/>
      <c r="S22" s="843" t="s">
        <v>566</v>
      </c>
      <c r="T22" s="843"/>
      <c r="U22" s="843"/>
      <c r="V22" s="843"/>
      <c r="W22" s="843"/>
      <c r="X22" s="843"/>
      <c r="Y22" s="843"/>
    </row>
    <row r="23" spans="1:25" ht="33.75" customHeight="1" x14ac:dyDescent="0.25">
      <c r="A23" s="769" t="s">
        <v>567</v>
      </c>
      <c r="B23" s="769"/>
      <c r="C23" s="764" t="s">
        <v>938</v>
      </c>
      <c r="D23" s="764"/>
      <c r="E23" s="764"/>
      <c r="F23" s="764"/>
      <c r="G23" s="764"/>
      <c r="H23" s="764"/>
      <c r="I23" s="764"/>
      <c r="J23" s="764"/>
      <c r="K23" s="764"/>
      <c r="L23" s="770" t="s">
        <v>939</v>
      </c>
      <c r="M23" s="770"/>
      <c r="N23" s="770"/>
      <c r="O23" s="770"/>
      <c r="P23" s="770"/>
      <c r="Q23" s="770"/>
      <c r="R23" s="770"/>
      <c r="S23" s="764" t="s">
        <v>940</v>
      </c>
      <c r="T23" s="764"/>
      <c r="U23" s="764"/>
      <c r="V23" s="764"/>
      <c r="W23" s="764"/>
      <c r="X23" s="764"/>
      <c r="Y23" s="764"/>
    </row>
    <row r="24" spans="1:25" ht="45" customHeight="1" x14ac:dyDescent="0.25">
      <c r="A24" s="765" t="s">
        <v>568</v>
      </c>
      <c r="B24" s="765"/>
      <c r="C24" s="764" t="s">
        <v>941</v>
      </c>
      <c r="D24" s="764"/>
      <c r="E24" s="764"/>
      <c r="F24" s="764"/>
      <c r="G24" s="764"/>
      <c r="H24" s="764"/>
      <c r="I24" s="764"/>
      <c r="J24" s="764"/>
      <c r="K24" s="764"/>
      <c r="L24" s="764" t="s">
        <v>942</v>
      </c>
      <c r="M24" s="764"/>
      <c r="N24" s="764"/>
      <c r="O24" s="764"/>
      <c r="P24" s="764"/>
      <c r="Q24" s="764"/>
      <c r="R24" s="764"/>
      <c r="S24" s="764" t="s">
        <v>943</v>
      </c>
      <c r="T24" s="764"/>
      <c r="U24" s="764"/>
      <c r="V24" s="764"/>
      <c r="W24" s="764"/>
      <c r="X24" s="764"/>
      <c r="Y24" s="764"/>
    </row>
    <row r="25" spans="1:25" ht="45" customHeight="1" x14ac:dyDescent="0.25">
      <c r="A25" s="763" t="s">
        <v>569</v>
      </c>
      <c r="B25" s="763"/>
      <c r="C25" s="764" t="s">
        <v>590</v>
      </c>
      <c r="D25" s="764"/>
      <c r="E25" s="764"/>
      <c r="F25" s="764"/>
      <c r="G25" s="764"/>
      <c r="H25" s="764"/>
      <c r="I25" s="764"/>
      <c r="J25" s="764"/>
      <c r="K25" s="764"/>
      <c r="L25" s="764" t="s">
        <v>591</v>
      </c>
      <c r="M25" s="764"/>
      <c r="N25" s="764"/>
      <c r="O25" s="764"/>
      <c r="P25" s="764"/>
      <c r="Q25" s="764"/>
      <c r="R25" s="764"/>
      <c r="S25" s="764" t="s">
        <v>591</v>
      </c>
      <c r="T25" s="764"/>
      <c r="U25" s="764"/>
      <c r="V25" s="764"/>
      <c r="W25" s="764"/>
      <c r="X25" s="764"/>
      <c r="Y25" s="764"/>
    </row>
    <row r="26" spans="1:25" ht="45" customHeight="1" x14ac:dyDescent="0.25">
      <c r="A26" s="763" t="s">
        <v>570</v>
      </c>
      <c r="B26" s="763"/>
      <c r="C26" s="764" t="s">
        <v>944</v>
      </c>
      <c r="D26" s="764"/>
      <c r="E26" s="764"/>
      <c r="F26" s="764"/>
      <c r="G26" s="764"/>
      <c r="H26" s="764"/>
      <c r="I26" s="764"/>
      <c r="J26" s="764"/>
      <c r="K26" s="764"/>
      <c r="L26" s="764" t="s">
        <v>945</v>
      </c>
      <c r="M26" s="764"/>
      <c r="N26" s="764"/>
      <c r="O26" s="764"/>
      <c r="P26" s="764"/>
      <c r="Q26" s="764"/>
      <c r="R26" s="764"/>
      <c r="S26" s="764" t="s">
        <v>946</v>
      </c>
      <c r="T26" s="764"/>
      <c r="U26" s="764"/>
      <c r="V26" s="764"/>
      <c r="W26" s="764"/>
      <c r="X26" s="764"/>
      <c r="Y26" s="764"/>
    </row>
    <row r="27" spans="1:25" ht="45" customHeight="1" x14ac:dyDescent="0.25">
      <c r="A27" s="765" t="s">
        <v>571</v>
      </c>
      <c r="B27" s="765"/>
      <c r="C27" s="764" t="s">
        <v>947</v>
      </c>
      <c r="D27" s="764"/>
      <c r="E27" s="764"/>
      <c r="F27" s="764"/>
      <c r="G27" s="764"/>
      <c r="H27" s="764"/>
      <c r="I27" s="764"/>
      <c r="J27" s="764"/>
      <c r="K27" s="764"/>
      <c r="L27" s="764" t="s">
        <v>948</v>
      </c>
      <c r="M27" s="764"/>
      <c r="N27" s="764"/>
      <c r="O27" s="764"/>
      <c r="P27" s="764"/>
      <c r="Q27" s="764"/>
      <c r="R27" s="764"/>
      <c r="S27" s="764" t="s">
        <v>949</v>
      </c>
      <c r="T27" s="764"/>
      <c r="U27" s="764"/>
      <c r="V27" s="764"/>
      <c r="W27" s="764"/>
      <c r="X27" s="764"/>
      <c r="Y27" s="764"/>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B7" zoomScaleNormal="100" workbookViewId="0">
      <selection activeCell="N16" sqref="N16"/>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388" t="s">
        <v>950</v>
      </c>
      <c r="O2" s="389"/>
      <c r="P2" s="389"/>
      <c r="Q2" s="389"/>
      <c r="R2" s="389"/>
      <c r="S2" s="389"/>
      <c r="T2" s="389"/>
      <c r="U2" s="389"/>
      <c r="V2" s="389"/>
      <c r="W2" s="389"/>
      <c r="X2" s="389"/>
      <c r="Y2" s="390"/>
    </row>
    <row r="3" spans="1:25" ht="33.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3.75" customHeight="1" x14ac:dyDescent="0.25">
      <c r="A4" s="397" t="s">
        <v>129</v>
      </c>
      <c r="B4" s="791" t="s">
        <v>951</v>
      </c>
      <c r="C4" s="791"/>
      <c r="D4" s="791"/>
      <c r="E4" s="791"/>
      <c r="F4" s="791"/>
      <c r="G4" s="791"/>
      <c r="H4" s="791"/>
      <c r="I4" s="791"/>
      <c r="J4" s="791"/>
      <c r="K4" s="493" t="s">
        <v>952</v>
      </c>
      <c r="L4" s="792" t="s">
        <v>161</v>
      </c>
      <c r="M4" s="792"/>
      <c r="N4" s="792"/>
      <c r="O4" s="792"/>
      <c r="P4" s="792"/>
      <c r="Q4" s="792"/>
      <c r="R4" s="793" t="s">
        <v>163</v>
      </c>
      <c r="S4" s="793"/>
      <c r="T4" s="793"/>
      <c r="U4" s="793"/>
      <c r="V4" s="793"/>
      <c r="W4" s="793"/>
      <c r="X4" s="793"/>
      <c r="Y4" s="793"/>
    </row>
    <row r="5" spans="1:25" ht="33.7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3.75" customHeight="1" x14ac:dyDescent="0.25">
      <c r="A6" s="397" t="s">
        <v>141</v>
      </c>
      <c r="B6" s="791" t="s">
        <v>574</v>
      </c>
      <c r="C6" s="791"/>
      <c r="D6" s="791"/>
      <c r="E6" s="791"/>
      <c r="F6" s="791"/>
      <c r="G6" s="791"/>
      <c r="H6" s="791"/>
      <c r="I6" s="791"/>
      <c r="J6" s="791"/>
      <c r="K6" s="493" t="s">
        <v>953</v>
      </c>
      <c r="L6" s="792" t="s">
        <v>136</v>
      </c>
      <c r="M6" s="792"/>
      <c r="N6" s="792"/>
      <c r="O6" s="792"/>
      <c r="P6" s="792"/>
      <c r="Q6" s="792"/>
      <c r="R6" s="793" t="s">
        <v>139</v>
      </c>
      <c r="S6" s="793"/>
      <c r="T6" s="793"/>
      <c r="U6" s="793"/>
      <c r="V6" s="793"/>
      <c r="W6" s="793"/>
      <c r="X6" s="793"/>
      <c r="Y6" s="793"/>
    </row>
    <row r="7" spans="1:25" ht="39" customHeight="1" x14ac:dyDescent="0.25">
      <c r="A7" s="494"/>
      <c r="B7" s="495"/>
      <c r="C7" s="495"/>
      <c r="D7" s="495"/>
      <c r="E7" s="401"/>
      <c r="F7" s="401"/>
      <c r="G7" s="401"/>
      <c r="H7" s="401"/>
      <c r="I7" s="401"/>
      <c r="J7" s="401"/>
      <c r="K7" s="496" t="s">
        <v>143</v>
      </c>
      <c r="L7" s="794" t="s">
        <v>144</v>
      </c>
      <c r="M7" s="794"/>
      <c r="N7" s="794"/>
      <c r="O7" s="794"/>
      <c r="P7" s="794"/>
      <c r="Q7" s="794"/>
      <c r="R7" s="795" t="s">
        <v>146</v>
      </c>
      <c r="S7" s="795"/>
      <c r="T7" s="795"/>
      <c r="U7" s="795"/>
      <c r="V7" s="795"/>
      <c r="W7" s="795"/>
      <c r="X7" s="795"/>
      <c r="Y7" s="795"/>
    </row>
    <row r="8" spans="1:25" ht="33.75" customHeight="1" x14ac:dyDescent="0.25">
      <c r="A8" s="397" t="s">
        <v>183</v>
      </c>
      <c r="B8" s="791" t="s">
        <v>184</v>
      </c>
      <c r="C8" s="791"/>
      <c r="D8" s="791"/>
      <c r="E8" s="791"/>
      <c r="F8" s="791"/>
      <c r="G8" s="791"/>
      <c r="H8" s="791"/>
      <c r="I8" s="791"/>
      <c r="J8" s="791"/>
      <c r="K8" s="493" t="s">
        <v>713</v>
      </c>
      <c r="L8" s="792" t="s">
        <v>954</v>
      </c>
      <c r="M8" s="792"/>
      <c r="N8" s="792"/>
      <c r="O8" s="792"/>
      <c r="P8" s="792"/>
      <c r="Q8" s="792"/>
      <c r="R8" s="793" t="s">
        <v>293</v>
      </c>
      <c r="S8" s="793"/>
      <c r="T8" s="793"/>
      <c r="U8" s="793"/>
      <c r="V8" s="793"/>
      <c r="W8" s="793"/>
      <c r="X8" s="793"/>
      <c r="Y8" s="793"/>
    </row>
    <row r="9" spans="1:25" ht="33.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3.7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3.7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2.5" customHeight="1" x14ac:dyDescent="0.25">
      <c r="A13" s="788" t="s">
        <v>955</v>
      </c>
      <c r="B13" s="788"/>
      <c r="C13" s="788"/>
      <c r="D13" s="788"/>
      <c r="E13" s="788"/>
      <c r="F13" s="788"/>
      <c r="G13" s="788"/>
      <c r="H13" s="788"/>
      <c r="I13" s="788"/>
      <c r="J13" s="788"/>
      <c r="K13" s="788"/>
      <c r="L13" s="788"/>
      <c r="M13" s="788"/>
      <c r="N13" s="788" t="s">
        <v>956</v>
      </c>
      <c r="O13" s="788"/>
      <c r="P13" s="788"/>
      <c r="Q13" s="788"/>
      <c r="R13" s="788"/>
      <c r="S13" s="788"/>
      <c r="T13" s="788"/>
      <c r="U13" s="788"/>
      <c r="V13" s="788"/>
      <c r="W13" s="788"/>
      <c r="X13" s="788"/>
      <c r="Y13" s="788"/>
    </row>
    <row r="14" spans="1:25" ht="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18.75" customHeight="1" x14ac:dyDescent="0.25">
      <c r="A16" s="782" t="s">
        <v>957</v>
      </c>
      <c r="B16" s="782"/>
      <c r="C16" s="782"/>
      <c r="D16" s="782"/>
      <c r="E16" s="782"/>
      <c r="F16" s="782"/>
      <c r="G16" s="782"/>
      <c r="H16" s="782"/>
      <c r="I16" s="782"/>
      <c r="J16" s="782"/>
      <c r="K16" s="782"/>
      <c r="L16" s="782"/>
      <c r="M16" s="782"/>
      <c r="N16" s="782" t="s">
        <v>958</v>
      </c>
      <c r="O16" s="782"/>
      <c r="P16" s="782"/>
      <c r="Q16" s="782"/>
      <c r="R16" s="782"/>
      <c r="S16" s="782"/>
      <c r="T16" s="782"/>
      <c r="U16" s="782"/>
      <c r="V16" s="782"/>
      <c r="W16" s="782"/>
      <c r="X16" s="782"/>
      <c r="Y16" s="782"/>
    </row>
    <row r="17" spans="1:25" ht="18.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13"/>
      <c r="F18" s="785" t="s">
        <v>959</v>
      </c>
      <c r="G18" s="785"/>
      <c r="H18" s="785"/>
      <c r="I18" s="785"/>
      <c r="J18" s="785"/>
      <c r="K18" s="785"/>
      <c r="L18" s="785"/>
      <c r="M18" s="785"/>
      <c r="N18" s="783" t="s">
        <v>561</v>
      </c>
      <c r="O18" s="783"/>
      <c r="P18" s="783"/>
      <c r="Q18" s="783"/>
      <c r="R18" s="784" t="s">
        <v>603</v>
      </c>
      <c r="S18" s="784"/>
      <c r="T18" s="784"/>
      <c r="U18" s="784"/>
      <c r="V18" s="785"/>
      <c r="W18" s="785"/>
      <c r="X18" s="785"/>
      <c r="Y18" s="785"/>
    </row>
    <row r="19" spans="1:25" ht="15.75" customHeight="1" x14ac:dyDescent="0.25">
      <c r="A19" s="489" t="s">
        <v>562</v>
      </c>
      <c r="B19" s="476"/>
      <c r="C19" s="476"/>
      <c r="D19" s="476"/>
      <c r="E19" s="476"/>
      <c r="F19" s="845" t="s">
        <v>960</v>
      </c>
      <c r="G19" s="845"/>
      <c r="H19" s="845"/>
      <c r="I19" s="845"/>
      <c r="J19" s="845"/>
      <c r="K19" s="845"/>
      <c r="L19" s="845"/>
      <c r="M19" s="845"/>
      <c r="N19" s="783"/>
      <c r="O19" s="783"/>
      <c r="P19" s="783"/>
      <c r="Q19" s="783"/>
      <c r="R19" s="786" t="s">
        <v>961</v>
      </c>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0.75" customHeight="1" x14ac:dyDescent="0.25">
      <c r="A23" s="747" t="s">
        <v>567</v>
      </c>
      <c r="B23" s="747"/>
      <c r="C23" s="780" t="s">
        <v>962</v>
      </c>
      <c r="D23" s="780"/>
      <c r="E23" s="780"/>
      <c r="F23" s="780"/>
      <c r="G23" s="780"/>
      <c r="H23" s="780"/>
      <c r="I23" s="780"/>
      <c r="J23" s="780"/>
      <c r="K23" s="780"/>
      <c r="L23" s="781" t="s">
        <v>963</v>
      </c>
      <c r="M23" s="781"/>
      <c r="N23" s="781"/>
      <c r="O23" s="781"/>
      <c r="P23" s="781"/>
      <c r="Q23" s="781"/>
      <c r="R23" s="781"/>
      <c r="S23" s="780" t="s">
        <v>964</v>
      </c>
      <c r="T23" s="780"/>
      <c r="U23" s="780"/>
      <c r="V23" s="780"/>
      <c r="W23" s="780"/>
      <c r="X23" s="780"/>
      <c r="Y23" s="780"/>
    </row>
    <row r="24" spans="1:25" ht="31.5" customHeight="1" x14ac:dyDescent="0.25">
      <c r="A24" s="743" t="s">
        <v>568</v>
      </c>
      <c r="B24" s="743"/>
      <c r="C24" s="780" t="s">
        <v>965</v>
      </c>
      <c r="D24" s="780"/>
      <c r="E24" s="780"/>
      <c r="F24" s="780"/>
      <c r="G24" s="780"/>
      <c r="H24" s="780"/>
      <c r="I24" s="780"/>
      <c r="J24" s="780"/>
      <c r="K24" s="780"/>
      <c r="L24" s="780" t="s">
        <v>966</v>
      </c>
      <c r="M24" s="780"/>
      <c r="N24" s="780"/>
      <c r="O24" s="780"/>
      <c r="P24" s="780"/>
      <c r="Q24" s="780"/>
      <c r="R24" s="780"/>
      <c r="S24" s="780" t="s">
        <v>967</v>
      </c>
      <c r="T24" s="780"/>
      <c r="U24" s="780"/>
      <c r="V24" s="780"/>
      <c r="W24" s="780"/>
      <c r="X24" s="780"/>
      <c r="Y24" s="780"/>
    </row>
    <row r="25" spans="1:25" ht="31.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968</v>
      </c>
      <c r="T25" s="780"/>
      <c r="U25" s="780"/>
      <c r="V25" s="780"/>
      <c r="W25" s="780"/>
      <c r="X25" s="780"/>
      <c r="Y25" s="780"/>
    </row>
    <row r="26" spans="1:25" ht="43.5" customHeight="1" x14ac:dyDescent="0.25">
      <c r="A26" s="741" t="s">
        <v>570</v>
      </c>
      <c r="B26" s="741"/>
      <c r="C26" s="780" t="s">
        <v>969</v>
      </c>
      <c r="D26" s="780"/>
      <c r="E26" s="780"/>
      <c r="F26" s="780"/>
      <c r="G26" s="780"/>
      <c r="H26" s="780"/>
      <c r="I26" s="780"/>
      <c r="J26" s="780"/>
      <c r="K26" s="780"/>
      <c r="L26" s="780" t="s">
        <v>970</v>
      </c>
      <c r="M26" s="780"/>
      <c r="N26" s="780"/>
      <c r="O26" s="780"/>
      <c r="P26" s="780"/>
      <c r="Q26" s="780"/>
      <c r="R26" s="780"/>
      <c r="S26" s="780" t="s">
        <v>971</v>
      </c>
      <c r="T26" s="780"/>
      <c r="U26" s="780"/>
      <c r="V26" s="780"/>
      <c r="W26" s="780"/>
      <c r="X26" s="780"/>
      <c r="Y26" s="780"/>
    </row>
    <row r="27" spans="1:25" ht="31.5" customHeight="1" x14ac:dyDescent="0.25">
      <c r="A27" s="743" t="s">
        <v>571</v>
      </c>
      <c r="B27" s="743"/>
      <c r="C27" s="780" t="s">
        <v>972</v>
      </c>
      <c r="D27" s="780"/>
      <c r="E27" s="780"/>
      <c r="F27" s="780"/>
      <c r="G27" s="780"/>
      <c r="H27" s="780"/>
      <c r="I27" s="780"/>
      <c r="J27" s="780"/>
      <c r="K27" s="780"/>
      <c r="L27" s="780" t="s">
        <v>973</v>
      </c>
      <c r="M27" s="780"/>
      <c r="N27" s="780"/>
      <c r="O27" s="780"/>
      <c r="P27" s="780"/>
      <c r="Q27" s="780"/>
      <c r="R27" s="780"/>
      <c r="S27" s="780" t="s">
        <v>974</v>
      </c>
      <c r="T27" s="780"/>
      <c r="U27" s="780"/>
      <c r="V27" s="780"/>
      <c r="W27" s="780"/>
      <c r="X27" s="780"/>
      <c r="Y27" s="780"/>
    </row>
  </sheetData>
  <mergeCells count="58">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U18"/>
    <mergeCell ref="V18:Y18"/>
    <mergeCell ref="F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B16" zoomScaleNormal="100" workbookViewId="0">
      <selection activeCell="N16" sqref="N16"/>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61" t="s">
        <v>572</v>
      </c>
      <c r="B1" s="583" t="s">
        <v>416</v>
      </c>
      <c r="C1" s="584"/>
      <c r="D1" s="584"/>
      <c r="E1" s="584"/>
      <c r="F1" s="584"/>
      <c r="G1" s="584"/>
      <c r="H1" s="584"/>
      <c r="I1" s="584"/>
      <c r="J1" s="584"/>
      <c r="K1" s="584"/>
      <c r="L1" s="584"/>
      <c r="M1" s="585"/>
      <c r="N1" s="385" t="s">
        <v>552</v>
      </c>
      <c r="O1" s="586"/>
      <c r="P1" s="586"/>
      <c r="Q1" s="586"/>
      <c r="R1" s="586"/>
      <c r="S1" s="586"/>
      <c r="T1" s="586"/>
      <c r="U1" s="586"/>
      <c r="V1" s="586"/>
      <c r="W1" s="586"/>
      <c r="X1" s="586"/>
      <c r="Y1" s="587"/>
    </row>
    <row r="2" spans="1:25" ht="20.25" customHeight="1" x14ac:dyDescent="0.25">
      <c r="A2" s="761"/>
      <c r="B2" s="762" t="s">
        <v>492</v>
      </c>
      <c r="C2" s="762"/>
      <c r="D2" s="762"/>
      <c r="E2" s="762"/>
      <c r="F2" s="762"/>
      <c r="G2" s="762"/>
      <c r="H2" s="762"/>
      <c r="I2" s="762"/>
      <c r="J2" s="762"/>
      <c r="K2" s="762"/>
      <c r="L2" s="762"/>
      <c r="M2" s="762"/>
      <c r="N2" s="388" t="s">
        <v>495</v>
      </c>
      <c r="O2" s="588"/>
      <c r="P2" s="588"/>
      <c r="Q2" s="588"/>
      <c r="R2" s="588"/>
      <c r="S2" s="588"/>
      <c r="T2" s="588"/>
      <c r="U2" s="588"/>
      <c r="V2" s="588"/>
      <c r="W2" s="588"/>
      <c r="X2" s="588"/>
      <c r="Y2" s="589"/>
    </row>
    <row r="3" spans="1:25" ht="15.75" customHeight="1" x14ac:dyDescent="0.25">
      <c r="A3" s="583" t="s">
        <v>127</v>
      </c>
      <c r="B3" s="590"/>
      <c r="C3" s="590"/>
      <c r="D3" s="590"/>
      <c r="E3" s="591"/>
      <c r="F3" s="590"/>
      <c r="G3" s="590"/>
      <c r="H3" s="591"/>
      <c r="I3" s="590"/>
      <c r="J3" s="590"/>
      <c r="K3" s="592" t="s">
        <v>553</v>
      </c>
      <c r="L3" s="593"/>
      <c r="M3" s="593"/>
      <c r="N3" s="593"/>
      <c r="O3" s="590"/>
      <c r="P3" s="590"/>
      <c r="Q3" s="590"/>
      <c r="R3" s="594" t="s">
        <v>554</v>
      </c>
      <c r="S3" s="590"/>
      <c r="T3" s="590"/>
      <c r="U3" s="590"/>
      <c r="V3" s="590"/>
      <c r="W3" s="590"/>
      <c r="X3" s="590"/>
      <c r="Y3" s="595"/>
    </row>
    <row r="4" spans="1:25" ht="32.25" customHeight="1" x14ac:dyDescent="0.25">
      <c r="A4" s="397" t="s">
        <v>174</v>
      </c>
      <c r="B4" s="755" t="s">
        <v>975</v>
      </c>
      <c r="C4" s="755"/>
      <c r="D4" s="755"/>
      <c r="E4" s="755"/>
      <c r="F4" s="755"/>
      <c r="G4" s="755"/>
      <c r="H4" s="755"/>
      <c r="I4" s="755"/>
      <c r="J4" s="755"/>
      <c r="K4" s="398" t="s">
        <v>176</v>
      </c>
      <c r="L4" s="756" t="s">
        <v>378</v>
      </c>
      <c r="M4" s="756"/>
      <c r="N4" s="756"/>
      <c r="O4" s="756"/>
      <c r="P4" s="756"/>
      <c r="Q4" s="756"/>
      <c r="R4" s="757"/>
      <c r="S4" s="757"/>
      <c r="T4" s="757"/>
      <c r="U4" s="757"/>
      <c r="V4" s="757"/>
      <c r="W4" s="757"/>
      <c r="X4" s="757"/>
      <c r="Y4" s="757"/>
    </row>
    <row r="5" spans="1:25" ht="32.25" customHeight="1" x14ac:dyDescent="0.25">
      <c r="A5" s="399"/>
      <c r="B5" s="596"/>
      <c r="C5" s="596"/>
      <c r="D5" s="596"/>
      <c r="E5" s="597"/>
      <c r="F5" s="597"/>
      <c r="G5" s="597"/>
      <c r="H5" s="597"/>
      <c r="I5" s="597"/>
      <c r="J5" s="597"/>
      <c r="K5" s="402"/>
      <c r="L5" s="759"/>
      <c r="M5" s="759"/>
      <c r="N5" s="759"/>
      <c r="O5" s="759"/>
      <c r="P5" s="759"/>
      <c r="Q5" s="759"/>
      <c r="R5" s="760"/>
      <c r="S5" s="760"/>
      <c r="T5" s="760"/>
      <c r="U5" s="760"/>
      <c r="V5" s="760"/>
      <c r="W5" s="760"/>
      <c r="X5" s="760"/>
      <c r="Y5" s="760"/>
    </row>
    <row r="6" spans="1:25" ht="32.25" customHeight="1" x14ac:dyDescent="0.25">
      <c r="A6" s="397" t="s">
        <v>294</v>
      </c>
      <c r="B6" s="852" t="s">
        <v>295</v>
      </c>
      <c r="C6" s="852"/>
      <c r="D6" s="852"/>
      <c r="E6" s="852"/>
      <c r="F6" s="852"/>
      <c r="G6" s="852"/>
      <c r="H6" s="852"/>
      <c r="I6" s="852"/>
      <c r="J6" s="852"/>
      <c r="K6" s="398" t="s">
        <v>296</v>
      </c>
      <c r="L6" s="756" t="s">
        <v>377</v>
      </c>
      <c r="M6" s="756"/>
      <c r="N6" s="756"/>
      <c r="O6" s="756"/>
      <c r="P6" s="756"/>
      <c r="Q6" s="756"/>
      <c r="R6" s="757" t="s">
        <v>362</v>
      </c>
      <c r="S6" s="757"/>
      <c r="T6" s="757"/>
      <c r="U6" s="757"/>
      <c r="V6" s="757"/>
      <c r="W6" s="757"/>
      <c r="X6" s="757"/>
      <c r="Y6" s="757"/>
    </row>
    <row r="7" spans="1:25" ht="32.25" customHeight="1" x14ac:dyDescent="0.25">
      <c r="A7" s="403"/>
      <c r="B7" s="598"/>
      <c r="C7" s="598"/>
      <c r="D7" s="598"/>
      <c r="E7" s="598"/>
      <c r="F7" s="598"/>
      <c r="G7" s="598"/>
      <c r="H7" s="598"/>
      <c r="I7" s="598"/>
      <c r="J7" s="598"/>
      <c r="K7" s="402"/>
      <c r="L7" s="759"/>
      <c r="M7" s="759"/>
      <c r="N7" s="759"/>
      <c r="O7" s="759"/>
      <c r="P7" s="759"/>
      <c r="Q7" s="759"/>
      <c r="R7" s="760"/>
      <c r="S7" s="760"/>
      <c r="T7" s="760"/>
      <c r="U7" s="760"/>
      <c r="V7" s="760"/>
      <c r="W7" s="760"/>
      <c r="X7" s="760"/>
      <c r="Y7" s="760"/>
    </row>
    <row r="8" spans="1:25" ht="32.25" customHeight="1" x14ac:dyDescent="0.25">
      <c r="A8" s="397" t="s">
        <v>226</v>
      </c>
      <c r="B8" s="852" t="s">
        <v>227</v>
      </c>
      <c r="C8" s="852"/>
      <c r="D8" s="852"/>
      <c r="E8" s="852"/>
      <c r="F8" s="852"/>
      <c r="G8" s="852"/>
      <c r="H8" s="852"/>
      <c r="I8" s="852"/>
      <c r="J8" s="852"/>
      <c r="K8" s="398" t="s">
        <v>176</v>
      </c>
      <c r="L8" s="756" t="s">
        <v>378</v>
      </c>
      <c r="M8" s="756"/>
      <c r="N8" s="756"/>
      <c r="O8" s="756"/>
      <c r="P8" s="756"/>
      <c r="Q8" s="756"/>
      <c r="R8" s="757" t="s">
        <v>976</v>
      </c>
      <c r="S8" s="757"/>
      <c r="T8" s="757"/>
      <c r="U8" s="757"/>
      <c r="V8" s="757"/>
      <c r="W8" s="757"/>
      <c r="X8" s="757"/>
      <c r="Y8" s="757"/>
    </row>
    <row r="9" spans="1:25" ht="32.25" customHeight="1" x14ac:dyDescent="0.25">
      <c r="A9" s="405"/>
      <c r="B9" s="599"/>
      <c r="C9" s="599"/>
      <c r="D9" s="599"/>
      <c r="E9" s="599"/>
      <c r="F9" s="599"/>
      <c r="G9" s="599"/>
      <c r="H9" s="599"/>
      <c r="I9" s="599"/>
      <c r="J9" s="599"/>
      <c r="K9" s="402"/>
      <c r="L9" s="759"/>
      <c r="M9" s="759"/>
      <c r="N9" s="759"/>
      <c r="O9" s="759"/>
      <c r="P9" s="759"/>
      <c r="Q9" s="759"/>
      <c r="R9" s="760" t="s">
        <v>386</v>
      </c>
      <c r="S9" s="760"/>
      <c r="T9" s="760"/>
      <c r="U9" s="760"/>
      <c r="V9" s="760"/>
      <c r="W9" s="760"/>
      <c r="X9" s="760"/>
      <c r="Y9" s="760"/>
    </row>
    <row r="10" spans="1:25" ht="32.25" customHeight="1" x14ac:dyDescent="0.25">
      <c r="A10" s="397" t="s">
        <v>210</v>
      </c>
      <c r="B10" s="852" t="s">
        <v>211</v>
      </c>
      <c r="C10" s="852"/>
      <c r="D10" s="852"/>
      <c r="E10" s="852"/>
      <c r="F10" s="852"/>
      <c r="G10" s="852"/>
      <c r="H10" s="852"/>
      <c r="I10" s="852"/>
      <c r="J10" s="852"/>
      <c r="K10" s="398" t="s">
        <v>977</v>
      </c>
      <c r="L10" s="756" t="s">
        <v>380</v>
      </c>
      <c r="M10" s="756"/>
      <c r="N10" s="756"/>
      <c r="O10" s="756"/>
      <c r="P10" s="756"/>
      <c r="Q10" s="756"/>
      <c r="R10" s="757" t="s">
        <v>659</v>
      </c>
      <c r="S10" s="757"/>
      <c r="T10" s="757"/>
      <c r="U10" s="757"/>
      <c r="V10" s="757"/>
      <c r="W10" s="757"/>
      <c r="X10" s="757"/>
      <c r="Y10" s="757"/>
    </row>
    <row r="11" spans="1:25" ht="32.25" customHeight="1" x14ac:dyDescent="0.25">
      <c r="A11" s="600"/>
      <c r="B11" s="852"/>
      <c r="C11" s="852"/>
      <c r="D11" s="852"/>
      <c r="E11" s="852"/>
      <c r="F11" s="852"/>
      <c r="G11" s="852"/>
      <c r="H11" s="852"/>
      <c r="I11" s="852"/>
      <c r="J11" s="852"/>
      <c r="K11" s="601"/>
      <c r="L11" s="756"/>
      <c r="M11" s="756"/>
      <c r="N11" s="756"/>
      <c r="O11" s="756"/>
      <c r="P11" s="756"/>
      <c r="Q11" s="756"/>
      <c r="R11" s="760"/>
      <c r="S11" s="760"/>
      <c r="T11" s="760"/>
      <c r="U11" s="760"/>
      <c r="V11" s="760"/>
      <c r="W11" s="760"/>
      <c r="X11" s="760"/>
      <c r="Y11" s="760"/>
    </row>
    <row r="12" spans="1:25" ht="16.5" customHeight="1"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0.75" customHeight="1" x14ac:dyDescent="0.25">
      <c r="A13" s="788" t="s">
        <v>978</v>
      </c>
      <c r="B13" s="788"/>
      <c r="C13" s="788"/>
      <c r="D13" s="788"/>
      <c r="E13" s="788"/>
      <c r="F13" s="788"/>
      <c r="G13" s="788"/>
      <c r="H13" s="788"/>
      <c r="I13" s="788"/>
      <c r="J13" s="788"/>
      <c r="K13" s="788"/>
      <c r="L13" s="788"/>
      <c r="M13" s="788"/>
      <c r="N13" s="788" t="s">
        <v>979</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07" t="s">
        <v>557</v>
      </c>
      <c r="B15" s="408"/>
      <c r="C15" s="408"/>
      <c r="D15" s="408"/>
      <c r="E15" s="408"/>
      <c r="F15" s="408"/>
      <c r="G15" s="408"/>
      <c r="H15" s="408"/>
      <c r="I15" s="408"/>
      <c r="J15" s="408"/>
      <c r="K15" s="409"/>
      <c r="L15" s="410"/>
      <c r="M15" s="411"/>
      <c r="N15" s="602" t="s">
        <v>558</v>
      </c>
      <c r="O15" s="603"/>
      <c r="P15" s="603"/>
      <c r="Q15" s="603"/>
      <c r="R15" s="603"/>
      <c r="S15" s="603"/>
      <c r="T15" s="603"/>
      <c r="U15" s="603"/>
      <c r="V15" s="603"/>
      <c r="W15" s="603"/>
      <c r="X15" s="603"/>
      <c r="Y15" s="604"/>
    </row>
    <row r="16" spans="1:25" ht="30" customHeight="1" x14ac:dyDescent="0.25">
      <c r="A16" s="788" t="s">
        <v>980</v>
      </c>
      <c r="B16" s="788"/>
      <c r="C16" s="788"/>
      <c r="D16" s="788"/>
      <c r="E16" s="788"/>
      <c r="F16" s="788"/>
      <c r="G16" s="788"/>
      <c r="H16" s="788"/>
      <c r="I16" s="788"/>
      <c r="J16" s="788"/>
      <c r="K16" s="788"/>
      <c r="L16" s="788"/>
      <c r="M16" s="788"/>
      <c r="N16" s="849" t="s">
        <v>981</v>
      </c>
      <c r="O16" s="849"/>
      <c r="P16" s="849"/>
      <c r="Q16" s="849"/>
      <c r="R16" s="849"/>
      <c r="S16" s="849"/>
      <c r="T16" s="849"/>
      <c r="U16" s="849"/>
      <c r="V16" s="849"/>
      <c r="W16" s="849"/>
      <c r="X16" s="849"/>
      <c r="Y16" s="849"/>
    </row>
    <row r="17" spans="1:25" ht="30" customHeight="1" x14ac:dyDescent="0.25">
      <c r="A17" s="788"/>
      <c r="B17" s="788"/>
      <c r="C17" s="788"/>
      <c r="D17" s="788"/>
      <c r="E17" s="788"/>
      <c r="F17" s="788"/>
      <c r="G17" s="788"/>
      <c r="H17" s="788"/>
      <c r="I17" s="788"/>
      <c r="J17" s="788"/>
      <c r="K17" s="788"/>
      <c r="L17" s="788"/>
      <c r="M17" s="788"/>
      <c r="N17" s="849"/>
      <c r="O17" s="849"/>
      <c r="P17" s="849"/>
      <c r="Q17" s="849"/>
      <c r="R17" s="849"/>
      <c r="S17" s="849"/>
      <c r="T17" s="849"/>
      <c r="U17" s="849"/>
      <c r="V17" s="849"/>
      <c r="W17" s="849"/>
      <c r="X17" s="849"/>
      <c r="Y17" s="849"/>
    </row>
    <row r="18" spans="1:25" ht="16.5" customHeight="1" x14ac:dyDescent="0.25">
      <c r="A18" s="453" t="s">
        <v>559</v>
      </c>
      <c r="B18" s="442"/>
      <c r="C18" s="442"/>
      <c r="D18" s="442"/>
      <c r="E18" s="442"/>
      <c r="F18" s="454" t="s">
        <v>684</v>
      </c>
      <c r="G18" s="442"/>
      <c r="H18" s="442"/>
      <c r="I18" s="442"/>
      <c r="J18" s="442"/>
      <c r="K18" s="441"/>
      <c r="L18" s="439"/>
      <c r="M18" s="456"/>
      <c r="N18" s="772" t="s">
        <v>561</v>
      </c>
      <c r="O18" s="772"/>
      <c r="P18" s="772"/>
      <c r="Q18" s="772"/>
      <c r="R18" s="773" t="s">
        <v>982</v>
      </c>
      <c r="S18" s="773"/>
      <c r="T18" s="773"/>
      <c r="U18" s="773"/>
      <c r="V18" s="850"/>
      <c r="W18" s="850"/>
      <c r="X18" s="850"/>
      <c r="Y18" s="850"/>
    </row>
    <row r="19" spans="1:25" ht="15" customHeight="1" x14ac:dyDescent="0.25">
      <c r="A19" s="457" t="s">
        <v>562</v>
      </c>
      <c r="B19" s="458"/>
      <c r="C19" s="775" t="s">
        <v>983</v>
      </c>
      <c r="D19" s="775"/>
      <c r="E19" s="775"/>
      <c r="F19" s="775"/>
      <c r="G19" s="775"/>
      <c r="H19" s="775"/>
      <c r="I19" s="775"/>
      <c r="J19" s="775"/>
      <c r="K19" s="775"/>
      <c r="L19" s="775"/>
      <c r="M19" s="775"/>
      <c r="N19" s="772"/>
      <c r="O19" s="772"/>
      <c r="P19" s="772"/>
      <c r="Q19" s="772"/>
      <c r="R19" s="776" t="s">
        <v>984</v>
      </c>
      <c r="S19" s="776"/>
      <c r="T19" s="776"/>
      <c r="U19" s="776"/>
      <c r="V19" s="851"/>
      <c r="W19" s="851"/>
      <c r="X19" s="851"/>
      <c r="Y19" s="851"/>
    </row>
    <row r="20" spans="1:25" x14ac:dyDescent="0.25">
      <c r="A20" s="605"/>
      <c r="B20" s="603"/>
      <c r="C20" s="603"/>
      <c r="D20" s="603"/>
      <c r="E20" s="603"/>
      <c r="F20" s="603"/>
      <c r="G20" s="603"/>
      <c r="H20" s="6"/>
      <c r="I20" s="6"/>
      <c r="J20" s="6"/>
      <c r="K20" s="606" t="s">
        <v>985</v>
      </c>
      <c r="L20" s="606"/>
      <c r="M20" s="606"/>
      <c r="N20" s="606"/>
      <c r="O20" s="607"/>
      <c r="P20" s="607"/>
      <c r="Q20" s="607"/>
      <c r="R20" s="607"/>
      <c r="S20" s="607"/>
      <c r="T20" s="607"/>
      <c r="U20" s="607"/>
      <c r="V20" s="607"/>
      <c r="W20" s="607"/>
      <c r="X20" s="607"/>
      <c r="Y20" s="607"/>
    </row>
    <row r="21" spans="1:25" ht="15.75" x14ac:dyDescent="0.25">
      <c r="A21" s="847" t="s">
        <v>563</v>
      </c>
      <c r="B21" s="847"/>
      <c r="C21" s="847"/>
      <c r="D21" s="847"/>
      <c r="E21" s="847"/>
      <c r="F21" s="847"/>
      <c r="G21" s="847"/>
      <c r="H21" s="847"/>
      <c r="I21" s="847"/>
      <c r="J21" s="847"/>
      <c r="K21" s="847"/>
      <c r="L21" s="847"/>
      <c r="M21" s="847"/>
      <c r="N21" s="847"/>
      <c r="O21" s="847"/>
      <c r="P21" s="847"/>
      <c r="Q21" s="847"/>
      <c r="R21" s="847"/>
      <c r="S21" s="847"/>
      <c r="T21" s="847"/>
      <c r="U21" s="847"/>
      <c r="V21" s="847"/>
      <c r="W21" s="847"/>
      <c r="X21" s="847"/>
      <c r="Y21" s="847"/>
    </row>
    <row r="22" spans="1:25" x14ac:dyDescent="0.25">
      <c r="A22" s="215"/>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846" t="s">
        <v>986</v>
      </c>
      <c r="D23" s="846"/>
      <c r="E23" s="846"/>
      <c r="F23" s="846"/>
      <c r="G23" s="846"/>
      <c r="H23" s="846"/>
      <c r="I23" s="846"/>
      <c r="J23" s="846"/>
      <c r="K23" s="846"/>
      <c r="L23" s="848" t="s">
        <v>987</v>
      </c>
      <c r="M23" s="848"/>
      <c r="N23" s="848"/>
      <c r="O23" s="848"/>
      <c r="P23" s="848"/>
      <c r="Q23" s="848"/>
      <c r="R23" s="848"/>
      <c r="S23" s="846" t="s">
        <v>988</v>
      </c>
      <c r="T23" s="846"/>
      <c r="U23" s="846"/>
      <c r="V23" s="846"/>
      <c r="W23" s="846"/>
      <c r="X23" s="846"/>
      <c r="Y23" s="846"/>
    </row>
    <row r="24" spans="1:25" ht="63.75" customHeight="1" x14ac:dyDescent="0.25">
      <c r="A24" s="765" t="s">
        <v>568</v>
      </c>
      <c r="B24" s="765"/>
      <c r="C24" s="846" t="s">
        <v>989</v>
      </c>
      <c r="D24" s="846"/>
      <c r="E24" s="846"/>
      <c r="F24" s="846"/>
      <c r="G24" s="846"/>
      <c r="H24" s="846"/>
      <c r="I24" s="846"/>
      <c r="J24" s="846"/>
      <c r="K24" s="846"/>
      <c r="L24" s="846" t="s">
        <v>990</v>
      </c>
      <c r="M24" s="846"/>
      <c r="N24" s="846"/>
      <c r="O24" s="846"/>
      <c r="P24" s="846"/>
      <c r="Q24" s="846"/>
      <c r="R24" s="846"/>
      <c r="S24" s="846" t="s">
        <v>991</v>
      </c>
      <c r="T24" s="846"/>
      <c r="U24" s="846"/>
      <c r="V24" s="846"/>
      <c r="W24" s="846"/>
      <c r="X24" s="846"/>
      <c r="Y24" s="846"/>
    </row>
    <row r="25" spans="1:25" ht="45" customHeight="1" x14ac:dyDescent="0.25">
      <c r="A25" s="763" t="s">
        <v>569</v>
      </c>
      <c r="B25" s="763"/>
      <c r="C25" s="846" t="s">
        <v>992</v>
      </c>
      <c r="D25" s="846"/>
      <c r="E25" s="846"/>
      <c r="F25" s="846"/>
      <c r="G25" s="846"/>
      <c r="H25" s="846"/>
      <c r="I25" s="846"/>
      <c r="J25" s="846"/>
      <c r="K25" s="846"/>
      <c r="L25" s="846" t="s">
        <v>992</v>
      </c>
      <c r="M25" s="846"/>
      <c r="N25" s="846"/>
      <c r="O25" s="846"/>
      <c r="P25" s="846"/>
      <c r="Q25" s="846"/>
      <c r="R25" s="846"/>
      <c r="S25" s="846" t="s">
        <v>992</v>
      </c>
      <c r="T25" s="846"/>
      <c r="U25" s="846"/>
      <c r="V25" s="846"/>
      <c r="W25" s="846"/>
      <c r="X25" s="846"/>
      <c r="Y25" s="846"/>
    </row>
    <row r="26" spans="1:25" ht="45" customHeight="1" x14ac:dyDescent="0.25">
      <c r="A26" s="763" t="s">
        <v>570</v>
      </c>
      <c r="B26" s="763"/>
      <c r="C26" s="846" t="s">
        <v>993</v>
      </c>
      <c r="D26" s="846"/>
      <c r="E26" s="846"/>
      <c r="F26" s="846"/>
      <c r="G26" s="846"/>
      <c r="H26" s="846"/>
      <c r="I26" s="846"/>
      <c r="J26" s="846"/>
      <c r="K26" s="846"/>
      <c r="L26" s="846" t="s">
        <v>994</v>
      </c>
      <c r="M26" s="846"/>
      <c r="N26" s="846"/>
      <c r="O26" s="846"/>
      <c r="P26" s="846"/>
      <c r="Q26" s="846"/>
      <c r="R26" s="846"/>
      <c r="S26" s="846" t="s">
        <v>995</v>
      </c>
      <c r="T26" s="846"/>
      <c r="U26" s="846"/>
      <c r="V26" s="846"/>
      <c r="W26" s="846"/>
      <c r="X26" s="846"/>
      <c r="Y26" s="846"/>
    </row>
    <row r="27" spans="1:25" ht="45" customHeight="1" x14ac:dyDescent="0.25">
      <c r="A27" s="765" t="s">
        <v>571</v>
      </c>
      <c r="B27" s="765"/>
      <c r="C27" s="846" t="s">
        <v>996</v>
      </c>
      <c r="D27" s="846"/>
      <c r="E27" s="846"/>
      <c r="F27" s="846"/>
      <c r="G27" s="846"/>
      <c r="H27" s="846"/>
      <c r="I27" s="846"/>
      <c r="J27" s="846"/>
      <c r="K27" s="846"/>
      <c r="L27" s="846" t="s">
        <v>996</v>
      </c>
      <c r="M27" s="846"/>
      <c r="N27" s="846"/>
      <c r="O27" s="846"/>
      <c r="P27" s="846"/>
      <c r="Q27" s="846"/>
      <c r="R27" s="846"/>
      <c r="S27" s="846" t="s">
        <v>997</v>
      </c>
      <c r="T27" s="846"/>
      <c r="U27" s="846"/>
      <c r="V27" s="846"/>
      <c r="W27" s="846"/>
      <c r="X27" s="846"/>
      <c r="Y27" s="846"/>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N13" sqref="N13"/>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79"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20.25" customHeight="1" x14ac:dyDescent="0.25">
      <c r="A2" s="779"/>
      <c r="B2" s="762" t="s">
        <v>492</v>
      </c>
      <c r="C2" s="762"/>
      <c r="D2" s="762"/>
      <c r="E2" s="762"/>
      <c r="F2" s="762"/>
      <c r="G2" s="762"/>
      <c r="H2" s="762"/>
      <c r="I2" s="762"/>
      <c r="J2" s="762"/>
      <c r="K2" s="762"/>
      <c r="L2" s="762"/>
      <c r="M2" s="762"/>
      <c r="N2" s="388" t="s">
        <v>496</v>
      </c>
      <c r="O2" s="389"/>
      <c r="P2" s="389"/>
      <c r="Q2" s="389"/>
      <c r="R2" s="389"/>
      <c r="S2" s="389"/>
      <c r="T2" s="389"/>
      <c r="U2" s="389"/>
      <c r="V2" s="389"/>
      <c r="W2" s="389"/>
      <c r="X2" s="389"/>
      <c r="Y2" s="390"/>
    </row>
    <row r="3" spans="1:25" ht="15.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41.25" customHeight="1" x14ac:dyDescent="0.25">
      <c r="A4" s="397" t="s">
        <v>174</v>
      </c>
      <c r="B4" s="791" t="s">
        <v>175</v>
      </c>
      <c r="C4" s="791"/>
      <c r="D4" s="791"/>
      <c r="E4" s="791"/>
      <c r="F4" s="791"/>
      <c r="G4" s="791"/>
      <c r="H4" s="791"/>
      <c r="I4" s="791"/>
      <c r="J4" s="791"/>
      <c r="K4" s="493" t="s">
        <v>176</v>
      </c>
      <c r="L4" s="792" t="s">
        <v>378</v>
      </c>
      <c r="M4" s="792"/>
      <c r="N4" s="792"/>
      <c r="O4" s="792"/>
      <c r="P4" s="792"/>
      <c r="Q4" s="792"/>
      <c r="R4" s="793"/>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5.1" customHeight="1" x14ac:dyDescent="0.25">
      <c r="A6" s="397" t="s">
        <v>219</v>
      </c>
      <c r="B6" s="791" t="s">
        <v>220</v>
      </c>
      <c r="C6" s="791"/>
      <c r="D6" s="791"/>
      <c r="E6" s="791"/>
      <c r="F6" s="791"/>
      <c r="G6" s="791"/>
      <c r="H6" s="791"/>
      <c r="I6" s="791"/>
      <c r="J6" s="791"/>
      <c r="K6" s="493" t="s">
        <v>221</v>
      </c>
      <c r="L6" s="792" t="s">
        <v>360</v>
      </c>
      <c r="M6" s="792"/>
      <c r="N6" s="792"/>
      <c r="O6" s="792"/>
      <c r="P6" s="792"/>
      <c r="Q6" s="792"/>
      <c r="R6" s="854" t="s">
        <v>362</v>
      </c>
      <c r="S6" s="854"/>
      <c r="T6" s="854"/>
      <c r="U6" s="854"/>
      <c r="V6" s="854"/>
      <c r="W6" s="854"/>
      <c r="X6" s="854"/>
      <c r="Y6" s="854"/>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8.25" customHeight="1" x14ac:dyDescent="0.25">
      <c r="A8" s="397" t="s">
        <v>226</v>
      </c>
      <c r="B8" s="791" t="s">
        <v>227</v>
      </c>
      <c r="C8" s="791"/>
      <c r="D8" s="791"/>
      <c r="E8" s="791"/>
      <c r="F8" s="791"/>
      <c r="G8" s="791"/>
      <c r="H8" s="791"/>
      <c r="I8" s="791"/>
      <c r="J8" s="791"/>
      <c r="K8" s="493" t="s">
        <v>176</v>
      </c>
      <c r="L8" s="792" t="s">
        <v>378</v>
      </c>
      <c r="M8" s="792"/>
      <c r="N8" s="792"/>
      <c r="O8" s="792"/>
      <c r="P8" s="792"/>
      <c r="Q8" s="792"/>
      <c r="R8" s="793"/>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2.2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ht="16.5" customHeight="1" x14ac:dyDescent="0.25">
      <c r="A12" s="436" t="s">
        <v>555</v>
      </c>
      <c r="B12" s="437"/>
      <c r="C12" s="437"/>
      <c r="D12" s="437"/>
      <c r="E12" s="437"/>
      <c r="F12" s="437"/>
      <c r="G12" s="437"/>
      <c r="H12" s="437"/>
      <c r="I12" s="437"/>
      <c r="J12" s="437"/>
      <c r="K12" s="577"/>
      <c r="L12" s="439"/>
      <c r="M12" s="578"/>
      <c r="N12" s="441" t="s">
        <v>556</v>
      </c>
      <c r="O12" s="442"/>
      <c r="P12" s="442"/>
      <c r="Q12" s="442"/>
      <c r="R12" s="442"/>
      <c r="S12" s="442"/>
      <c r="T12" s="442"/>
      <c r="U12" s="442"/>
      <c r="V12" s="442"/>
      <c r="W12" s="442"/>
      <c r="X12" s="442"/>
      <c r="Y12" s="443"/>
    </row>
    <row r="13" spans="1:25" ht="30.75" customHeight="1" x14ac:dyDescent="0.25">
      <c r="A13" s="853" t="s">
        <v>998</v>
      </c>
      <c r="B13" s="853"/>
      <c r="C13" s="853"/>
      <c r="D13" s="853"/>
      <c r="E13" s="853"/>
      <c r="F13" s="853"/>
      <c r="G13" s="853"/>
      <c r="H13" s="853"/>
      <c r="I13" s="853"/>
      <c r="J13" s="853"/>
      <c r="K13" s="853"/>
      <c r="L13" s="853"/>
      <c r="M13" s="853"/>
      <c r="N13" s="778" t="s">
        <v>999</v>
      </c>
      <c r="O13" s="778"/>
      <c r="P13" s="778"/>
      <c r="Q13" s="778"/>
      <c r="R13" s="778"/>
      <c r="S13" s="778"/>
      <c r="T13" s="778"/>
      <c r="U13" s="778"/>
      <c r="V13" s="778"/>
      <c r="W13" s="778"/>
      <c r="X13" s="778"/>
      <c r="Y13" s="778"/>
    </row>
    <row r="14" spans="1:25" ht="30.75" customHeight="1" x14ac:dyDescent="0.25">
      <c r="A14" s="853"/>
      <c r="B14" s="853"/>
      <c r="C14" s="853"/>
      <c r="D14" s="853"/>
      <c r="E14" s="853"/>
      <c r="F14" s="853"/>
      <c r="G14" s="853"/>
      <c r="H14" s="853"/>
      <c r="I14" s="853"/>
      <c r="J14" s="853"/>
      <c r="K14" s="853"/>
      <c r="L14" s="853"/>
      <c r="M14" s="853"/>
      <c r="N14" s="778"/>
      <c r="O14" s="778"/>
      <c r="P14" s="778"/>
      <c r="Q14" s="778"/>
      <c r="R14" s="778"/>
      <c r="S14" s="778"/>
      <c r="T14" s="778"/>
      <c r="U14" s="778"/>
      <c r="V14" s="778"/>
      <c r="W14" s="778"/>
      <c r="X14" s="778"/>
      <c r="Y14" s="778"/>
    </row>
    <row r="15" spans="1:25" ht="16.5" customHeight="1" x14ac:dyDescent="0.25">
      <c r="A15" s="444" t="s">
        <v>557</v>
      </c>
      <c r="B15" s="446"/>
      <c r="C15" s="446"/>
      <c r="D15" s="446"/>
      <c r="E15" s="446"/>
      <c r="F15" s="446"/>
      <c r="G15" s="446"/>
      <c r="H15" s="446"/>
      <c r="I15" s="446"/>
      <c r="J15" s="446"/>
      <c r="K15" s="579"/>
      <c r="L15" s="448"/>
      <c r="M15" s="580"/>
      <c r="N15" s="450" t="s">
        <v>558</v>
      </c>
      <c r="O15" s="451"/>
      <c r="P15" s="451"/>
      <c r="Q15" s="451"/>
      <c r="R15" s="451"/>
      <c r="S15" s="451"/>
      <c r="T15" s="451"/>
      <c r="U15" s="451"/>
      <c r="V15" s="451"/>
      <c r="W15" s="451"/>
      <c r="X15" s="451"/>
      <c r="Y15" s="452"/>
    </row>
    <row r="16" spans="1:25" ht="30" customHeight="1" x14ac:dyDescent="0.25">
      <c r="A16" s="771" t="s">
        <v>1000</v>
      </c>
      <c r="B16" s="771"/>
      <c r="C16" s="771"/>
      <c r="D16" s="771"/>
      <c r="E16" s="771"/>
      <c r="F16" s="771"/>
      <c r="G16" s="771"/>
      <c r="H16" s="771"/>
      <c r="I16" s="771"/>
      <c r="J16" s="771"/>
      <c r="K16" s="771"/>
      <c r="L16" s="771"/>
      <c r="M16" s="771"/>
      <c r="N16" s="771" t="s">
        <v>1001</v>
      </c>
      <c r="O16" s="771"/>
      <c r="P16" s="771"/>
      <c r="Q16" s="771"/>
      <c r="R16" s="771"/>
      <c r="S16" s="771"/>
      <c r="T16" s="771"/>
      <c r="U16" s="771"/>
      <c r="V16" s="771"/>
      <c r="W16" s="771"/>
      <c r="X16" s="771"/>
      <c r="Y16" s="771"/>
    </row>
    <row r="17" spans="1:25" ht="30"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442"/>
      <c r="F18" s="454" t="s">
        <v>560</v>
      </c>
      <c r="G18" s="442"/>
      <c r="H18" s="442"/>
      <c r="I18" s="442"/>
      <c r="J18" s="442"/>
      <c r="K18" s="441"/>
      <c r="L18" s="439"/>
      <c r="M18" s="456"/>
      <c r="N18" s="772" t="s">
        <v>561</v>
      </c>
      <c r="O18" s="772"/>
      <c r="P18" s="772"/>
      <c r="Q18" s="772"/>
      <c r="R18" s="773"/>
      <c r="S18" s="773"/>
      <c r="T18" s="773"/>
      <c r="U18" s="773"/>
      <c r="V18" s="774"/>
      <c r="W18" s="774"/>
      <c r="X18" s="774"/>
      <c r="Y18" s="774"/>
    </row>
    <row r="19" spans="1:25" ht="15.75" customHeight="1" x14ac:dyDescent="0.25">
      <c r="A19" s="581" t="s">
        <v>562</v>
      </c>
      <c r="B19" s="458"/>
      <c r="C19" s="775" t="s">
        <v>983</v>
      </c>
      <c r="D19" s="775"/>
      <c r="E19" s="775"/>
      <c r="F19" s="775"/>
      <c r="G19" s="775"/>
      <c r="H19" s="775"/>
      <c r="I19" s="775"/>
      <c r="J19" s="775"/>
      <c r="K19" s="775"/>
      <c r="L19" s="775"/>
      <c r="M19" s="775"/>
      <c r="N19" s="772"/>
      <c r="O19" s="772"/>
      <c r="P19" s="772"/>
      <c r="Q19" s="772"/>
      <c r="R19" s="776"/>
      <c r="S19" s="776"/>
      <c r="T19" s="776"/>
      <c r="U19" s="776"/>
      <c r="V19" s="777"/>
      <c r="W19" s="777"/>
      <c r="X19" s="777"/>
      <c r="Y19" s="777"/>
    </row>
    <row r="20" spans="1:25" x14ac:dyDescent="0.25">
      <c r="A20" s="605"/>
      <c r="B20" s="603"/>
      <c r="C20" s="603"/>
      <c r="D20" s="603"/>
      <c r="E20" s="603"/>
      <c r="F20" s="603"/>
      <c r="G20" s="603"/>
      <c r="H20" s="6"/>
      <c r="I20" s="6"/>
      <c r="J20" s="6"/>
      <c r="K20" s="606"/>
      <c r="L20" s="606"/>
      <c r="M20" s="606"/>
      <c r="N20" s="606"/>
      <c r="O20" s="607"/>
      <c r="P20" s="607"/>
      <c r="Q20" s="607"/>
      <c r="R20" s="607"/>
      <c r="S20" s="607"/>
      <c r="T20" s="607"/>
      <c r="U20" s="607"/>
      <c r="V20" s="607"/>
      <c r="W20" s="607"/>
      <c r="X20" s="607"/>
      <c r="Y20" s="607"/>
    </row>
    <row r="21" spans="1:25" ht="15.75" x14ac:dyDescent="0.25">
      <c r="A21" s="847" t="s">
        <v>563</v>
      </c>
      <c r="B21" s="847"/>
      <c r="C21" s="847"/>
      <c r="D21" s="847"/>
      <c r="E21" s="847"/>
      <c r="F21" s="847"/>
      <c r="G21" s="847"/>
      <c r="H21" s="847"/>
      <c r="I21" s="847"/>
      <c r="J21" s="847"/>
      <c r="K21" s="847"/>
      <c r="L21" s="847"/>
      <c r="M21" s="847"/>
      <c r="N21" s="847"/>
      <c r="O21" s="847"/>
      <c r="P21" s="847"/>
      <c r="Q21" s="847"/>
      <c r="R21" s="847"/>
      <c r="S21" s="847"/>
      <c r="T21" s="847"/>
      <c r="U21" s="847"/>
      <c r="V21" s="847"/>
      <c r="W21" s="847"/>
      <c r="X21" s="847"/>
      <c r="Y21" s="847"/>
    </row>
    <row r="22" spans="1:25" x14ac:dyDescent="0.25">
      <c r="A22" s="462"/>
      <c r="B22" s="462"/>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764" t="s">
        <v>1002</v>
      </c>
      <c r="D23" s="764"/>
      <c r="E23" s="764"/>
      <c r="F23" s="764"/>
      <c r="G23" s="764"/>
      <c r="H23" s="764"/>
      <c r="I23" s="764"/>
      <c r="J23" s="764"/>
      <c r="K23" s="764"/>
      <c r="L23" s="770" t="s">
        <v>1003</v>
      </c>
      <c r="M23" s="770"/>
      <c r="N23" s="770"/>
      <c r="O23" s="770"/>
      <c r="P23" s="770"/>
      <c r="Q23" s="770"/>
      <c r="R23" s="770"/>
      <c r="S23" s="764" t="s">
        <v>1004</v>
      </c>
      <c r="T23" s="764"/>
      <c r="U23" s="764"/>
      <c r="V23" s="764"/>
      <c r="W23" s="764"/>
      <c r="X23" s="764"/>
      <c r="Y23" s="764"/>
    </row>
    <row r="24" spans="1:25" ht="63.75" customHeight="1" x14ac:dyDescent="0.25">
      <c r="A24" s="765" t="s">
        <v>568</v>
      </c>
      <c r="B24" s="765"/>
      <c r="C24" s="764" t="s">
        <v>1005</v>
      </c>
      <c r="D24" s="764"/>
      <c r="E24" s="764"/>
      <c r="F24" s="764"/>
      <c r="G24" s="764"/>
      <c r="H24" s="764"/>
      <c r="I24" s="764"/>
      <c r="J24" s="764"/>
      <c r="K24" s="764"/>
      <c r="L24" s="764" t="s">
        <v>1006</v>
      </c>
      <c r="M24" s="764"/>
      <c r="N24" s="764"/>
      <c r="O24" s="764"/>
      <c r="P24" s="764"/>
      <c r="Q24" s="764"/>
      <c r="R24" s="764"/>
      <c r="S24" s="764" t="s">
        <v>1007</v>
      </c>
      <c r="T24" s="764"/>
      <c r="U24" s="764"/>
      <c r="V24" s="764"/>
      <c r="W24" s="764"/>
      <c r="X24" s="764"/>
      <c r="Y24" s="764"/>
    </row>
    <row r="25" spans="1:25" ht="45" customHeight="1" x14ac:dyDescent="0.25">
      <c r="A25" s="763" t="s">
        <v>569</v>
      </c>
      <c r="B25" s="763"/>
      <c r="C25" s="764" t="s">
        <v>590</v>
      </c>
      <c r="D25" s="764"/>
      <c r="E25" s="764"/>
      <c r="F25" s="764"/>
      <c r="G25" s="764"/>
      <c r="H25" s="764"/>
      <c r="I25" s="764"/>
      <c r="J25" s="764"/>
      <c r="K25" s="764"/>
      <c r="L25" s="810" t="s">
        <v>1008</v>
      </c>
      <c r="M25" s="810"/>
      <c r="N25" s="810"/>
      <c r="O25" s="810"/>
      <c r="P25" s="810"/>
      <c r="Q25" s="810"/>
      <c r="R25" s="810"/>
      <c r="S25" s="810" t="s">
        <v>1008</v>
      </c>
      <c r="T25" s="810"/>
      <c r="U25" s="810"/>
      <c r="V25" s="810"/>
      <c r="W25" s="810"/>
      <c r="X25" s="810"/>
      <c r="Y25" s="810"/>
    </row>
    <row r="26" spans="1:25" ht="45" customHeight="1" x14ac:dyDescent="0.25">
      <c r="A26" s="763" t="s">
        <v>570</v>
      </c>
      <c r="B26" s="763"/>
      <c r="C26" s="764" t="s">
        <v>1009</v>
      </c>
      <c r="D26" s="764"/>
      <c r="E26" s="764"/>
      <c r="F26" s="764"/>
      <c r="G26" s="764"/>
      <c r="H26" s="764"/>
      <c r="I26" s="764"/>
      <c r="J26" s="764"/>
      <c r="K26" s="764"/>
      <c r="L26" s="764" t="s">
        <v>1010</v>
      </c>
      <c r="M26" s="764"/>
      <c r="N26" s="764"/>
      <c r="O26" s="764"/>
      <c r="P26" s="764"/>
      <c r="Q26" s="764"/>
      <c r="R26" s="764"/>
      <c r="S26" s="764" t="s">
        <v>1010</v>
      </c>
      <c r="T26" s="764"/>
      <c r="U26" s="764"/>
      <c r="V26" s="764"/>
      <c r="W26" s="764"/>
      <c r="X26" s="764"/>
      <c r="Y26" s="764"/>
    </row>
    <row r="27" spans="1:25" ht="45" customHeight="1" x14ac:dyDescent="0.25">
      <c r="A27" s="765" t="s">
        <v>571</v>
      </c>
      <c r="B27" s="765"/>
      <c r="C27" s="764" t="s">
        <v>1011</v>
      </c>
      <c r="D27" s="764"/>
      <c r="E27" s="764"/>
      <c r="F27" s="764"/>
      <c r="G27" s="764"/>
      <c r="H27" s="764"/>
      <c r="I27" s="764"/>
      <c r="J27" s="764"/>
      <c r="K27" s="764"/>
      <c r="L27" s="764" t="s">
        <v>1012</v>
      </c>
      <c r="M27" s="764"/>
      <c r="N27" s="764"/>
      <c r="O27" s="764"/>
      <c r="P27" s="764"/>
      <c r="Q27" s="764"/>
      <c r="R27" s="764"/>
      <c r="S27" s="764" t="s">
        <v>1013</v>
      </c>
      <c r="T27" s="764"/>
      <c r="U27" s="764"/>
      <c r="V27" s="764"/>
      <c r="W27" s="764"/>
      <c r="X27" s="764"/>
      <c r="Y27" s="764"/>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94"/>
  <sheetViews>
    <sheetView tabSelected="1" topLeftCell="H43" zoomScale="70" zoomScaleNormal="70" workbookViewId="0">
      <selection activeCell="C3" sqref="C3"/>
    </sheetView>
  </sheetViews>
  <sheetFormatPr baseColWidth="10" defaultColWidth="9.140625" defaultRowHeight="15" x14ac:dyDescent="0.25"/>
  <cols>
    <col min="1" max="1" width="49.7109375"/>
    <col min="2" max="2" width="7.5703125"/>
    <col min="3" max="3" width="67.140625"/>
    <col min="4" max="4" width="10.5703125"/>
    <col min="5" max="5" width="14.42578125"/>
    <col min="6" max="6" width="14"/>
    <col min="7" max="8" width="10.5703125"/>
    <col min="9" max="9" width="11.7109375"/>
    <col min="10" max="10" width="76.140625"/>
    <col min="11" max="11" width="6.7109375" style="59"/>
    <col min="12" max="12" width="13.42578125"/>
    <col min="13" max="13" width="48.7109375"/>
    <col min="14" max="14" width="10.5703125"/>
    <col min="15" max="15" width="13.42578125"/>
    <col min="16" max="17" width="10.5703125"/>
    <col min="18" max="18" width="33.85546875"/>
    <col min="19" max="1025" width="10.5703125"/>
  </cols>
  <sheetData>
    <row r="1" spans="1:20" ht="18.75" x14ac:dyDescent="0.3">
      <c r="A1" s="60" t="s">
        <v>95</v>
      </c>
      <c r="B1" s="721"/>
      <c r="C1" s="721"/>
      <c r="D1" s="721"/>
      <c r="E1" s="721"/>
      <c r="F1" s="721"/>
      <c r="G1" s="721"/>
      <c r="J1" s="61" t="s">
        <v>25</v>
      </c>
      <c r="K1" s="62"/>
      <c r="L1" s="722" t="s">
        <v>96</v>
      </c>
      <c r="M1" s="722"/>
      <c r="N1" s="722"/>
      <c r="O1" s="63" t="s">
        <v>97</v>
      </c>
      <c r="P1" s="723" t="s">
        <v>98</v>
      </c>
      <c r="Q1" s="723"/>
      <c r="R1" s="723"/>
    </row>
    <row r="2" spans="1:20" ht="25.5" customHeight="1" x14ac:dyDescent="0.25">
      <c r="A2" s="64" t="s">
        <v>99</v>
      </c>
      <c r="B2" s="724" t="s">
        <v>100</v>
      </c>
      <c r="C2" s="724"/>
      <c r="D2" s="725" t="s">
        <v>101</v>
      </c>
      <c r="E2" s="725"/>
      <c r="F2" s="725"/>
      <c r="G2" s="725"/>
      <c r="H2" s="65" t="s">
        <v>96</v>
      </c>
      <c r="J2" s="66" t="s">
        <v>98</v>
      </c>
      <c r="K2" s="67"/>
      <c r="O2" s="68" t="s">
        <v>102</v>
      </c>
      <c r="P2" s="716" t="s">
        <v>103</v>
      </c>
      <c r="Q2" s="716"/>
      <c r="R2" s="716"/>
    </row>
    <row r="3" spans="1:20" ht="30.75" customHeight="1" x14ac:dyDescent="0.25">
      <c r="A3" s="707" t="s">
        <v>104</v>
      </c>
      <c r="B3" s="69">
        <v>1</v>
      </c>
      <c r="C3" s="70" t="s">
        <v>105</v>
      </c>
      <c r="D3" s="71" t="s">
        <v>106</v>
      </c>
      <c r="E3" s="72" t="s">
        <v>107</v>
      </c>
      <c r="F3" s="73" t="s">
        <v>108</v>
      </c>
      <c r="G3" s="74" t="s">
        <v>109</v>
      </c>
      <c r="J3" s="75" t="s">
        <v>110</v>
      </c>
      <c r="K3" s="76"/>
      <c r="O3" s="77" t="s">
        <v>111</v>
      </c>
      <c r="P3" s="716" t="s">
        <v>112</v>
      </c>
      <c r="Q3" s="716"/>
      <c r="R3" s="716"/>
    </row>
    <row r="4" spans="1:20" ht="30" customHeight="1" x14ac:dyDescent="0.25">
      <c r="A4" s="707"/>
      <c r="B4" s="78" t="s">
        <v>113</v>
      </c>
      <c r="C4" s="79" t="s">
        <v>114</v>
      </c>
      <c r="D4" s="80" t="s">
        <v>115</v>
      </c>
      <c r="E4" s="23"/>
      <c r="F4" s="81" t="s">
        <v>116</v>
      </c>
      <c r="G4" s="17"/>
      <c r="J4" s="82" t="s">
        <v>117</v>
      </c>
      <c r="K4" s="83"/>
      <c r="O4" s="84" t="s">
        <v>118</v>
      </c>
      <c r="P4" s="85" t="s">
        <v>119</v>
      </c>
      <c r="Q4" s="19"/>
      <c r="R4" s="28"/>
    </row>
    <row r="5" spans="1:20" x14ac:dyDescent="0.25">
      <c r="A5" s="707"/>
      <c r="B5" s="86" t="s">
        <v>120</v>
      </c>
      <c r="C5" s="87" t="s">
        <v>121</v>
      </c>
      <c r="D5" s="16"/>
      <c r="E5" s="23"/>
      <c r="F5" s="88" t="s">
        <v>122</v>
      </c>
      <c r="G5" s="17"/>
      <c r="J5" s="89" t="s">
        <v>123</v>
      </c>
      <c r="K5" s="83"/>
    </row>
    <row r="6" spans="1:20" ht="25.5" x14ac:dyDescent="0.25">
      <c r="A6" s="707"/>
      <c r="B6" s="78" t="s">
        <v>124</v>
      </c>
      <c r="C6" s="79" t="s">
        <v>125</v>
      </c>
      <c r="D6" s="80" t="s">
        <v>126</v>
      </c>
      <c r="E6" s="23"/>
      <c r="F6" s="23"/>
      <c r="G6" s="17"/>
      <c r="I6" s="90"/>
      <c r="J6" s="91" t="s">
        <v>127</v>
      </c>
      <c r="K6" s="92"/>
      <c r="L6" s="91"/>
      <c r="M6" s="93" t="s">
        <v>128</v>
      </c>
    </row>
    <row r="7" spans="1:20" ht="15" customHeight="1" x14ac:dyDescent="0.25">
      <c r="A7" s="707"/>
      <c r="B7" s="94" t="s">
        <v>129</v>
      </c>
      <c r="C7" s="95" t="s">
        <v>130</v>
      </c>
      <c r="D7" s="80" t="s">
        <v>131</v>
      </c>
      <c r="E7" s="23"/>
      <c r="F7" s="23"/>
      <c r="G7" s="17"/>
      <c r="I7" s="96" t="s">
        <v>132</v>
      </c>
      <c r="J7" s="97" t="s">
        <v>133</v>
      </c>
      <c r="K7" s="98"/>
      <c r="L7" s="99"/>
      <c r="M7" s="100"/>
    </row>
    <row r="8" spans="1:20" ht="14.85" customHeight="1" x14ac:dyDescent="0.25">
      <c r="A8" s="707" t="s">
        <v>104</v>
      </c>
      <c r="B8" s="69">
        <v>2</v>
      </c>
      <c r="C8" s="70" t="s">
        <v>134</v>
      </c>
      <c r="E8" s="23"/>
      <c r="F8" s="23"/>
      <c r="G8" s="17"/>
      <c r="I8" s="101" t="s">
        <v>135</v>
      </c>
      <c r="J8" s="102" t="s">
        <v>136</v>
      </c>
      <c r="K8" s="103" t="s">
        <v>137</v>
      </c>
      <c r="L8" s="101" t="s">
        <v>138</v>
      </c>
      <c r="M8" s="104" t="s">
        <v>139</v>
      </c>
      <c r="N8" s="65" t="s">
        <v>96</v>
      </c>
      <c r="O8" s="717" t="s">
        <v>140</v>
      </c>
      <c r="P8" s="717"/>
      <c r="Q8" s="717"/>
      <c r="R8" s="717"/>
    </row>
    <row r="9" spans="1:20" ht="25.5" customHeight="1" x14ac:dyDescent="0.25">
      <c r="A9" s="707"/>
      <c r="B9" s="78" t="s">
        <v>141</v>
      </c>
      <c r="C9" s="105" t="s">
        <v>142</v>
      </c>
      <c r="D9" s="106" t="s">
        <v>135</v>
      </c>
      <c r="E9" s="107" t="s">
        <v>143</v>
      </c>
      <c r="F9" s="14"/>
      <c r="G9" s="15"/>
      <c r="I9" s="108" t="s">
        <v>143</v>
      </c>
      <c r="J9" s="718" t="s">
        <v>144</v>
      </c>
      <c r="K9" s="109" t="s">
        <v>137</v>
      </c>
      <c r="L9" s="108" t="s">
        <v>145</v>
      </c>
      <c r="M9" s="712" t="s">
        <v>146</v>
      </c>
      <c r="O9" s="719" t="s">
        <v>147</v>
      </c>
      <c r="P9" s="719"/>
      <c r="Q9" s="719"/>
      <c r="R9" s="719"/>
      <c r="S9" s="110"/>
      <c r="T9" s="110"/>
    </row>
    <row r="10" spans="1:20" ht="28.35" customHeight="1" x14ac:dyDescent="0.25">
      <c r="A10" s="707"/>
      <c r="B10" s="78"/>
      <c r="C10" s="105"/>
      <c r="D10" s="111" t="s">
        <v>143</v>
      </c>
      <c r="E10" s="112"/>
      <c r="F10" s="25"/>
      <c r="G10" s="26"/>
      <c r="I10" s="113"/>
      <c r="J10" s="718"/>
      <c r="K10" s="114"/>
      <c r="L10" s="115"/>
      <c r="M10" s="712"/>
      <c r="O10" s="719"/>
      <c r="P10" s="719"/>
      <c r="Q10" s="719"/>
      <c r="R10" s="719"/>
      <c r="S10" s="110"/>
      <c r="T10" s="110"/>
    </row>
    <row r="11" spans="1:20" ht="30" customHeight="1" x14ac:dyDescent="0.25">
      <c r="A11" s="707"/>
      <c r="B11" s="86" t="s">
        <v>148</v>
      </c>
      <c r="C11" s="116" t="s">
        <v>149</v>
      </c>
      <c r="D11" s="117"/>
      <c r="E11" s="118"/>
      <c r="F11" s="81" t="s">
        <v>150</v>
      </c>
      <c r="G11" s="17"/>
      <c r="I11" s="108" t="s">
        <v>115</v>
      </c>
      <c r="J11" s="720" t="s">
        <v>151</v>
      </c>
      <c r="K11" s="119" t="s">
        <v>137</v>
      </c>
      <c r="L11" s="108" t="s">
        <v>152</v>
      </c>
      <c r="M11" s="120" t="s">
        <v>153</v>
      </c>
      <c r="O11" s="719"/>
      <c r="P11" s="719"/>
      <c r="Q11" s="719"/>
      <c r="R11" s="719"/>
    </row>
    <row r="12" spans="1:20" ht="15" customHeight="1" x14ac:dyDescent="0.25">
      <c r="A12" s="707"/>
      <c r="B12" s="78" t="s">
        <v>154</v>
      </c>
      <c r="C12" s="105" t="s">
        <v>155</v>
      </c>
      <c r="D12" s="80" t="s">
        <v>143</v>
      </c>
      <c r="E12" s="23"/>
      <c r="F12" s="23"/>
      <c r="G12" s="17"/>
      <c r="I12" s="121"/>
      <c r="J12" s="720"/>
      <c r="K12" s="122"/>
      <c r="L12" s="108" t="s">
        <v>156</v>
      </c>
      <c r="M12" s="120" t="s">
        <v>157</v>
      </c>
    </row>
    <row r="13" spans="1:20" ht="30" customHeight="1" x14ac:dyDescent="0.25">
      <c r="A13" s="707"/>
      <c r="B13" s="78" t="s">
        <v>158</v>
      </c>
      <c r="C13" s="105" t="s">
        <v>159</v>
      </c>
      <c r="D13" s="16"/>
      <c r="E13" s="23"/>
      <c r="F13" s="81" t="s">
        <v>160</v>
      </c>
      <c r="G13" s="17"/>
      <c r="I13" s="101" t="s">
        <v>131</v>
      </c>
      <c r="J13" s="123" t="s">
        <v>161</v>
      </c>
      <c r="K13" s="124" t="s">
        <v>137</v>
      </c>
      <c r="L13" s="101" t="s">
        <v>162</v>
      </c>
      <c r="M13" s="104" t="s">
        <v>163</v>
      </c>
    </row>
    <row r="14" spans="1:20" ht="30" customHeight="1" x14ac:dyDescent="0.25">
      <c r="A14" s="707"/>
      <c r="B14" s="78" t="s">
        <v>164</v>
      </c>
      <c r="C14" s="105" t="s">
        <v>165</v>
      </c>
      <c r="D14" s="80" t="s">
        <v>126</v>
      </c>
      <c r="E14" s="23"/>
      <c r="F14" s="23"/>
      <c r="G14" s="17"/>
      <c r="I14" s="108" t="s">
        <v>126</v>
      </c>
      <c r="J14" s="712" t="s">
        <v>166</v>
      </c>
      <c r="K14" s="125" t="s">
        <v>137</v>
      </c>
      <c r="L14" s="108" t="s">
        <v>167</v>
      </c>
      <c r="M14" s="104" t="s">
        <v>168</v>
      </c>
    </row>
    <row r="15" spans="1:20" ht="25.5" x14ac:dyDescent="0.25">
      <c r="A15" s="707"/>
      <c r="B15" s="78" t="s">
        <v>169</v>
      </c>
      <c r="C15" s="105" t="s">
        <v>170</v>
      </c>
      <c r="D15" s="80" t="s">
        <v>171</v>
      </c>
      <c r="E15" s="23"/>
      <c r="F15" s="81" t="s">
        <v>116</v>
      </c>
      <c r="G15" s="17"/>
      <c r="I15" s="113"/>
      <c r="J15" s="712"/>
      <c r="K15" s="126"/>
      <c r="L15" s="108" t="s">
        <v>172</v>
      </c>
      <c r="M15" s="104" t="s">
        <v>173</v>
      </c>
    </row>
    <row r="16" spans="1:20" x14ac:dyDescent="0.25">
      <c r="A16" s="707"/>
      <c r="B16" s="94" t="s">
        <v>174</v>
      </c>
      <c r="C16" s="127" t="s">
        <v>175</v>
      </c>
      <c r="D16" s="80" t="s">
        <v>126</v>
      </c>
      <c r="E16" s="23"/>
      <c r="F16" s="23"/>
      <c r="G16" s="128" t="s">
        <v>176</v>
      </c>
      <c r="I16" s="113"/>
      <c r="J16" s="712"/>
      <c r="K16" s="126"/>
      <c r="L16" s="108" t="s">
        <v>177</v>
      </c>
      <c r="M16" s="104" t="s">
        <v>178</v>
      </c>
    </row>
    <row r="17" spans="1:13" ht="14.85" customHeight="1" x14ac:dyDescent="0.25">
      <c r="A17" s="707" t="s">
        <v>179</v>
      </c>
      <c r="B17" s="69">
        <v>3</v>
      </c>
      <c r="C17" s="70" t="s">
        <v>180</v>
      </c>
      <c r="D17" s="16"/>
      <c r="E17" s="23"/>
      <c r="F17" s="23"/>
      <c r="G17" s="129"/>
      <c r="I17" s="113"/>
      <c r="J17" s="712"/>
      <c r="K17" s="126"/>
      <c r="L17" s="108" t="s">
        <v>181</v>
      </c>
      <c r="M17" s="104" t="s">
        <v>182</v>
      </c>
    </row>
    <row r="18" spans="1:13" ht="25.5" x14ac:dyDescent="0.25">
      <c r="A18" s="707"/>
      <c r="B18" s="78" t="s">
        <v>183</v>
      </c>
      <c r="C18" s="105" t="s">
        <v>184</v>
      </c>
      <c r="D18" s="16"/>
      <c r="E18" s="130" t="s">
        <v>185</v>
      </c>
      <c r="F18" s="23"/>
      <c r="G18" s="129"/>
      <c r="I18" s="113"/>
      <c r="J18" s="712"/>
      <c r="K18" s="126"/>
      <c r="L18" s="108" t="s">
        <v>186</v>
      </c>
      <c r="M18" s="131" t="s">
        <v>187</v>
      </c>
    </row>
    <row r="19" spans="1:13" ht="25.5" x14ac:dyDescent="0.25">
      <c r="A19" s="707"/>
      <c r="B19" s="86" t="s">
        <v>188</v>
      </c>
      <c r="C19" s="116" t="s">
        <v>189</v>
      </c>
      <c r="D19" s="80" t="s">
        <v>126</v>
      </c>
      <c r="E19" s="130" t="s">
        <v>190</v>
      </c>
      <c r="F19" s="23"/>
      <c r="G19" s="129"/>
      <c r="I19" s="121"/>
      <c r="J19" s="712"/>
      <c r="K19" s="126"/>
      <c r="L19" s="108" t="s">
        <v>191</v>
      </c>
      <c r="M19" s="104" t="s">
        <v>192</v>
      </c>
    </row>
    <row r="20" spans="1:13" ht="25.5" x14ac:dyDescent="0.25">
      <c r="A20" s="707"/>
      <c r="B20" s="94" t="s">
        <v>193</v>
      </c>
      <c r="C20" s="127" t="s">
        <v>194</v>
      </c>
      <c r="D20" s="80" t="s">
        <v>195</v>
      </c>
      <c r="E20" s="23"/>
      <c r="F20" s="23"/>
      <c r="G20" s="129"/>
      <c r="I20" s="101" t="s">
        <v>196</v>
      </c>
      <c r="J20" s="132" t="s">
        <v>197</v>
      </c>
      <c r="K20" s="133" t="s">
        <v>198</v>
      </c>
      <c r="L20" s="101" t="s">
        <v>199</v>
      </c>
      <c r="M20" s="104" t="s">
        <v>200</v>
      </c>
    </row>
    <row r="21" spans="1:13" ht="30" customHeight="1" x14ac:dyDescent="0.25">
      <c r="A21" s="134" t="s">
        <v>201</v>
      </c>
      <c r="B21" s="69">
        <v>4</v>
      </c>
      <c r="C21" s="70" t="s">
        <v>202</v>
      </c>
      <c r="D21" s="16"/>
      <c r="E21" s="23"/>
      <c r="F21" s="23"/>
      <c r="G21" s="129"/>
      <c r="I21" s="108" t="s">
        <v>195</v>
      </c>
      <c r="J21" s="712" t="s">
        <v>203</v>
      </c>
      <c r="K21" s="135" t="s">
        <v>198</v>
      </c>
      <c r="L21" s="136" t="s">
        <v>204</v>
      </c>
      <c r="M21" s="104" t="s">
        <v>205</v>
      </c>
    </row>
    <row r="22" spans="1:13" ht="25.5" x14ac:dyDescent="0.25">
      <c r="A22" s="713"/>
      <c r="B22" s="138" t="s">
        <v>206</v>
      </c>
      <c r="C22" s="105" t="s">
        <v>207</v>
      </c>
      <c r="D22" s="16"/>
      <c r="E22" s="130" t="s">
        <v>208</v>
      </c>
      <c r="F22" s="81" t="s">
        <v>209</v>
      </c>
      <c r="G22" s="129"/>
      <c r="I22" s="121"/>
      <c r="J22" s="712"/>
      <c r="K22" s="135"/>
      <c r="L22" s="139"/>
      <c r="M22" s="104" t="s">
        <v>157</v>
      </c>
    </row>
    <row r="23" spans="1:13" ht="31.5" customHeight="1" x14ac:dyDescent="0.25">
      <c r="A23" s="713"/>
      <c r="B23" s="140" t="s">
        <v>210</v>
      </c>
      <c r="C23" s="127" t="s">
        <v>211</v>
      </c>
      <c r="D23" s="16"/>
      <c r="E23" s="23"/>
      <c r="F23" s="23"/>
      <c r="G23" s="128" t="s">
        <v>212</v>
      </c>
      <c r="I23" s="141" t="s">
        <v>213</v>
      </c>
      <c r="J23" s="714" t="s">
        <v>214</v>
      </c>
      <c r="K23" s="714"/>
      <c r="L23" s="714"/>
      <c r="M23" s="714"/>
    </row>
    <row r="24" spans="1:13" ht="14.85" customHeight="1" x14ac:dyDescent="0.25">
      <c r="A24" s="707" t="s">
        <v>179</v>
      </c>
      <c r="B24" s="69">
        <v>5</v>
      </c>
      <c r="C24" s="70" t="s">
        <v>215</v>
      </c>
      <c r="D24" s="16"/>
      <c r="E24" s="23"/>
      <c r="F24" s="23"/>
      <c r="G24" s="129"/>
      <c r="I24" s="101" t="s">
        <v>171</v>
      </c>
      <c r="J24" s="132" t="s">
        <v>216</v>
      </c>
      <c r="K24" s="133" t="s">
        <v>137</v>
      </c>
      <c r="L24" s="101" t="s">
        <v>217</v>
      </c>
      <c r="M24" s="142" t="s">
        <v>218</v>
      </c>
    </row>
    <row r="25" spans="1:13" x14ac:dyDescent="0.25">
      <c r="A25" s="707"/>
      <c r="B25" s="78" t="s">
        <v>219</v>
      </c>
      <c r="C25" s="105" t="s">
        <v>220</v>
      </c>
      <c r="D25" s="16"/>
      <c r="E25" s="23"/>
      <c r="F25" s="88" t="s">
        <v>221</v>
      </c>
      <c r="G25" s="129"/>
      <c r="K25"/>
    </row>
    <row r="26" spans="1:13" x14ac:dyDescent="0.25">
      <c r="A26" s="707"/>
      <c r="B26" s="78" t="s">
        <v>222</v>
      </c>
      <c r="C26" s="105" t="s">
        <v>223</v>
      </c>
      <c r="D26" s="80" t="s">
        <v>196</v>
      </c>
      <c r="E26" s="23"/>
      <c r="F26" s="23"/>
      <c r="G26" s="129"/>
      <c r="K26"/>
    </row>
    <row r="27" spans="1:13" ht="16.5" customHeight="1" x14ac:dyDescent="0.25">
      <c r="A27" s="707"/>
      <c r="B27" s="78" t="s">
        <v>224</v>
      </c>
      <c r="C27" s="105" t="s">
        <v>225</v>
      </c>
      <c r="D27" s="16"/>
      <c r="E27" s="130" t="s">
        <v>190</v>
      </c>
      <c r="F27" s="23"/>
      <c r="G27" s="129"/>
      <c r="J27" s="66" t="s">
        <v>103</v>
      </c>
      <c r="K27" s="67"/>
    </row>
    <row r="28" spans="1:13" x14ac:dyDescent="0.25">
      <c r="A28" s="707"/>
      <c r="B28" s="86" t="s">
        <v>226</v>
      </c>
      <c r="C28" s="116" t="s">
        <v>227</v>
      </c>
      <c r="D28" s="16"/>
      <c r="E28" s="23"/>
      <c r="F28" s="23"/>
      <c r="G28" s="128" t="s">
        <v>176</v>
      </c>
      <c r="J28" s="75" t="s">
        <v>110</v>
      </c>
      <c r="K28" s="76"/>
      <c r="L28" s="143"/>
      <c r="M28" s="143"/>
    </row>
    <row r="29" spans="1:13" ht="19.5" customHeight="1" x14ac:dyDescent="0.25">
      <c r="A29" s="707"/>
      <c r="B29" s="94" t="s">
        <v>228</v>
      </c>
      <c r="C29" s="127" t="s">
        <v>229</v>
      </c>
      <c r="D29" s="16"/>
      <c r="E29" s="23"/>
      <c r="F29" s="23"/>
      <c r="G29" s="128" t="s">
        <v>212</v>
      </c>
      <c r="J29" s="144" t="s">
        <v>230</v>
      </c>
      <c r="K29" s="145"/>
      <c r="L29" s="143"/>
      <c r="M29" s="143"/>
    </row>
    <row r="30" spans="1:13" ht="14.85" customHeight="1" x14ac:dyDescent="0.25">
      <c r="A30" s="146" t="s">
        <v>231</v>
      </c>
      <c r="B30" s="69">
        <v>6</v>
      </c>
      <c r="C30" s="70" t="s">
        <v>232</v>
      </c>
      <c r="D30" s="16"/>
      <c r="E30" s="23"/>
      <c r="F30" s="23"/>
      <c r="G30" s="17"/>
      <c r="J30" s="82" t="s">
        <v>233</v>
      </c>
      <c r="K30" s="83"/>
      <c r="L30" s="143"/>
      <c r="M30" s="143"/>
    </row>
    <row r="31" spans="1:13" ht="30" x14ac:dyDescent="0.25">
      <c r="A31" s="147" t="s">
        <v>234</v>
      </c>
      <c r="B31" s="78" t="s">
        <v>235</v>
      </c>
      <c r="C31" s="105" t="s">
        <v>236</v>
      </c>
      <c r="D31" s="16"/>
      <c r="E31" s="130" t="s">
        <v>237</v>
      </c>
      <c r="F31" s="23"/>
      <c r="G31" s="17"/>
      <c r="J31" s="89" t="s">
        <v>238</v>
      </c>
      <c r="K31" s="83"/>
      <c r="L31" s="143"/>
      <c r="M31" s="143"/>
    </row>
    <row r="32" spans="1:13" x14ac:dyDescent="0.25">
      <c r="A32" s="148"/>
      <c r="B32" s="78" t="s">
        <v>239</v>
      </c>
      <c r="C32" s="105" t="s">
        <v>240</v>
      </c>
      <c r="D32" s="16"/>
      <c r="E32" s="130" t="s">
        <v>241</v>
      </c>
      <c r="F32" s="23"/>
      <c r="G32" s="17"/>
      <c r="J32" s="91" t="s">
        <v>127</v>
      </c>
      <c r="K32" s="92"/>
      <c r="L32" s="91"/>
      <c r="M32" s="93" t="s">
        <v>128</v>
      </c>
    </row>
    <row r="33" spans="1:18" ht="21" x14ac:dyDescent="0.25">
      <c r="A33" s="149"/>
      <c r="B33" s="94" t="s">
        <v>242</v>
      </c>
      <c r="C33" s="127" t="s">
        <v>243</v>
      </c>
      <c r="D33" s="16"/>
      <c r="E33" s="130" t="s">
        <v>244</v>
      </c>
      <c r="F33" s="23"/>
      <c r="G33" s="17"/>
      <c r="I33" s="150" t="s">
        <v>245</v>
      </c>
      <c r="J33" s="151" t="s">
        <v>246</v>
      </c>
      <c r="K33" s="152"/>
      <c r="L33" s="153"/>
      <c r="M33" s="154"/>
      <c r="N33" s="65" t="s">
        <v>96</v>
      </c>
      <c r="O33" s="715" t="s">
        <v>140</v>
      </c>
      <c r="P33" s="715"/>
      <c r="Q33" s="715"/>
      <c r="R33" s="715"/>
    </row>
    <row r="34" spans="1:18" ht="15" customHeight="1" x14ac:dyDescent="0.25">
      <c r="A34" s="707" t="s">
        <v>234</v>
      </c>
      <c r="B34" s="69">
        <v>7</v>
      </c>
      <c r="C34" s="70" t="s">
        <v>247</v>
      </c>
      <c r="D34" s="16"/>
      <c r="E34" s="23"/>
      <c r="F34" s="23"/>
      <c r="G34" s="17"/>
      <c r="I34" s="155" t="s">
        <v>244</v>
      </c>
      <c r="J34" s="156" t="s">
        <v>248</v>
      </c>
      <c r="K34" s="122" t="s">
        <v>249</v>
      </c>
      <c r="L34" s="155" t="s">
        <v>250</v>
      </c>
      <c r="M34" s="157" t="s">
        <v>251</v>
      </c>
      <c r="O34" s="705" t="s">
        <v>252</v>
      </c>
      <c r="P34" s="705"/>
      <c r="Q34" s="705"/>
      <c r="R34" s="705"/>
    </row>
    <row r="35" spans="1:18" ht="30" x14ac:dyDescent="0.25">
      <c r="A35" s="707"/>
      <c r="B35" s="78" t="s">
        <v>253</v>
      </c>
      <c r="C35" s="79" t="s">
        <v>254</v>
      </c>
      <c r="D35" s="16"/>
      <c r="E35" s="130" t="s">
        <v>244</v>
      </c>
      <c r="F35" s="23"/>
      <c r="G35" s="17"/>
      <c r="I35" s="155"/>
      <c r="J35" s="158"/>
      <c r="K35" s="159"/>
      <c r="L35" s="160" t="s">
        <v>255</v>
      </c>
      <c r="M35" s="120" t="s">
        <v>256</v>
      </c>
      <c r="O35" s="705"/>
      <c r="P35" s="705"/>
      <c r="Q35" s="705"/>
      <c r="R35" s="705"/>
    </row>
    <row r="36" spans="1:18" ht="25.5" x14ac:dyDescent="0.25">
      <c r="A36" s="707"/>
      <c r="B36" s="94" t="s">
        <v>257</v>
      </c>
      <c r="C36" s="161" t="s">
        <v>258</v>
      </c>
      <c r="D36" s="18"/>
      <c r="E36" s="162" t="s">
        <v>241</v>
      </c>
      <c r="F36" s="19"/>
      <c r="G36" s="28"/>
      <c r="I36" s="155"/>
      <c r="J36" s="158"/>
      <c r="K36" s="159"/>
      <c r="L36" s="160" t="s">
        <v>259</v>
      </c>
      <c r="M36" s="120" t="s">
        <v>260</v>
      </c>
      <c r="O36" s="705"/>
      <c r="P36" s="705"/>
      <c r="Q36" s="705"/>
      <c r="R36" s="705"/>
    </row>
    <row r="37" spans="1:18" ht="30.75" customHeight="1" x14ac:dyDescent="0.25">
      <c r="I37" s="163"/>
      <c r="J37" s="25"/>
      <c r="K37" s="159"/>
      <c r="L37" s="160" t="s">
        <v>261</v>
      </c>
      <c r="M37" s="120" t="s">
        <v>262</v>
      </c>
      <c r="O37" s="705"/>
      <c r="P37" s="705"/>
      <c r="Q37" s="705"/>
      <c r="R37" s="705"/>
    </row>
    <row r="38" spans="1:18" ht="51" customHeight="1" x14ac:dyDescent="0.25">
      <c r="B38" s="708" t="s">
        <v>263</v>
      </c>
      <c r="C38" s="708"/>
      <c r="I38" s="160" t="s">
        <v>241</v>
      </c>
      <c r="J38" s="123" t="s">
        <v>264</v>
      </c>
      <c r="K38" s="164" t="s">
        <v>249</v>
      </c>
      <c r="L38" s="165"/>
      <c r="M38" s="166"/>
      <c r="O38" s="705"/>
      <c r="P38" s="705"/>
      <c r="Q38" s="705"/>
      <c r="R38" s="705"/>
    </row>
    <row r="39" spans="1:18" ht="45.75" customHeight="1" x14ac:dyDescent="0.25">
      <c r="B39" s="709" t="s">
        <v>265</v>
      </c>
      <c r="C39" s="709"/>
      <c r="I39" s="167" t="s">
        <v>237</v>
      </c>
      <c r="J39" s="123" t="s">
        <v>266</v>
      </c>
      <c r="K39" s="168" t="s">
        <v>267</v>
      </c>
      <c r="L39" s="169"/>
      <c r="M39" s="170"/>
      <c r="O39" s="110"/>
      <c r="P39" s="110"/>
      <c r="Q39" s="110"/>
      <c r="R39" s="110"/>
    </row>
    <row r="40" spans="1:18" ht="30" customHeight="1" x14ac:dyDescent="0.25">
      <c r="A40" s="171"/>
      <c r="B40" s="172" t="s">
        <v>268</v>
      </c>
      <c r="C40" s="173" t="s">
        <v>269</v>
      </c>
      <c r="D40" s="23"/>
      <c r="E40" s="23"/>
      <c r="F40" s="81" t="s">
        <v>116</v>
      </c>
      <c r="G40" s="23"/>
      <c r="I40" s="160" t="s">
        <v>208</v>
      </c>
      <c r="J40" s="174" t="s">
        <v>270</v>
      </c>
      <c r="K40" s="175" t="s">
        <v>198</v>
      </c>
      <c r="L40" s="155" t="s">
        <v>271</v>
      </c>
      <c r="M40" s="157" t="s">
        <v>153</v>
      </c>
      <c r="O40" s="110"/>
      <c r="P40" s="110"/>
      <c r="Q40" s="110"/>
      <c r="R40" s="110"/>
    </row>
    <row r="41" spans="1:18" ht="25.5" x14ac:dyDescent="0.25">
      <c r="A41" s="176"/>
      <c r="B41" s="177" t="s">
        <v>272</v>
      </c>
      <c r="C41" s="178" t="s">
        <v>273</v>
      </c>
      <c r="D41" s="23"/>
      <c r="E41" s="23"/>
      <c r="F41" s="81" t="s">
        <v>274</v>
      </c>
      <c r="G41" s="23"/>
      <c r="I41" s="179"/>
      <c r="J41" s="158"/>
      <c r="K41" s="159"/>
      <c r="L41" s="160" t="s">
        <v>275</v>
      </c>
      <c r="M41" s="120" t="s">
        <v>157</v>
      </c>
      <c r="O41" s="110"/>
      <c r="P41" s="110"/>
      <c r="Q41" s="110"/>
      <c r="R41" s="110"/>
    </row>
    <row r="42" spans="1:18" ht="25.5" x14ac:dyDescent="0.25">
      <c r="A42" s="176"/>
      <c r="B42" s="172" t="s">
        <v>276</v>
      </c>
      <c r="C42" s="178" t="s">
        <v>277</v>
      </c>
      <c r="D42" s="23"/>
      <c r="E42" s="23"/>
      <c r="F42" s="81" t="s">
        <v>278</v>
      </c>
      <c r="G42" s="23"/>
      <c r="I42" s="150" t="s">
        <v>279</v>
      </c>
      <c r="J42" s="180" t="s">
        <v>280</v>
      </c>
      <c r="K42" s="181"/>
      <c r="L42" s="182"/>
      <c r="M42" s="183"/>
      <c r="O42" s="110"/>
      <c r="P42" s="110"/>
      <c r="Q42" s="110"/>
      <c r="R42" s="110"/>
    </row>
    <row r="43" spans="1:18" ht="30" x14ac:dyDescent="0.25">
      <c r="A43" s="176"/>
      <c r="B43" s="184" t="s">
        <v>281</v>
      </c>
      <c r="C43" s="173" t="s">
        <v>282</v>
      </c>
      <c r="D43" s="23"/>
      <c r="E43" s="23"/>
      <c r="F43" s="81" t="s">
        <v>283</v>
      </c>
      <c r="G43" s="23"/>
      <c r="I43" s="710" t="s">
        <v>185</v>
      </c>
      <c r="J43" s="156" t="s">
        <v>284</v>
      </c>
      <c r="K43" s="122" t="s">
        <v>198</v>
      </c>
      <c r="L43" s="155" t="s">
        <v>285</v>
      </c>
      <c r="M43" s="157" t="s">
        <v>286</v>
      </c>
      <c r="O43" s="110"/>
      <c r="P43" s="110"/>
      <c r="Q43" s="110"/>
      <c r="R43" s="110"/>
    </row>
    <row r="44" spans="1:18" ht="32.25" customHeight="1" x14ac:dyDescent="0.25">
      <c r="A44" s="176"/>
      <c r="B44" s="711"/>
      <c r="C44" s="711"/>
      <c r="D44" s="711"/>
      <c r="E44" s="711"/>
      <c r="F44" s="711"/>
      <c r="G44" s="711"/>
      <c r="I44" s="710"/>
      <c r="J44" s="158"/>
      <c r="K44" s="159"/>
      <c r="L44" s="160" t="s">
        <v>287</v>
      </c>
      <c r="M44" s="120" t="s">
        <v>288</v>
      </c>
    </row>
    <row r="45" spans="1:18" ht="15" customHeight="1" x14ac:dyDescent="0.25">
      <c r="B45" s="184" t="s">
        <v>289</v>
      </c>
      <c r="C45" s="185" t="s">
        <v>290</v>
      </c>
      <c r="D45" s="23"/>
      <c r="E45" s="23"/>
      <c r="F45" s="172"/>
      <c r="G45" s="186" t="s">
        <v>291</v>
      </c>
      <c r="I45" s="710"/>
      <c r="J45" s="158"/>
      <c r="K45" s="159"/>
      <c r="L45" s="160" t="s">
        <v>292</v>
      </c>
      <c r="M45" s="120" t="s">
        <v>293</v>
      </c>
    </row>
    <row r="46" spans="1:18" ht="30" customHeight="1" x14ac:dyDescent="0.25">
      <c r="B46" s="184" t="s">
        <v>294</v>
      </c>
      <c r="C46" s="187" t="s">
        <v>295</v>
      </c>
      <c r="D46" s="23"/>
      <c r="E46" s="23"/>
      <c r="F46" s="172"/>
      <c r="G46" s="186" t="s">
        <v>296</v>
      </c>
      <c r="I46" s="710"/>
      <c r="J46" s="25"/>
      <c r="K46" s="159"/>
      <c r="L46" s="160" t="s">
        <v>297</v>
      </c>
      <c r="M46" s="120" t="s">
        <v>298</v>
      </c>
    </row>
    <row r="47" spans="1:18" ht="30" x14ac:dyDescent="0.25">
      <c r="I47" s="167" t="s">
        <v>190</v>
      </c>
      <c r="J47" s="188" t="s">
        <v>299</v>
      </c>
      <c r="K47" s="189" t="s">
        <v>198</v>
      </c>
      <c r="L47" s="167" t="s">
        <v>300</v>
      </c>
      <c r="M47" s="190" t="s">
        <v>301</v>
      </c>
    </row>
    <row r="48" spans="1:18" x14ac:dyDescent="0.25">
      <c r="K48"/>
    </row>
    <row r="50" spans="2:18" x14ac:dyDescent="0.25">
      <c r="B50" s="191" t="s">
        <v>302</v>
      </c>
      <c r="C50" s="192"/>
      <c r="D50" s="192"/>
      <c r="E50" s="192"/>
      <c r="F50" s="192"/>
      <c r="J50" s="193" t="s">
        <v>112</v>
      </c>
      <c r="K50" s="194"/>
      <c r="L50" s="143"/>
      <c r="M50" s="143"/>
    </row>
    <row r="51" spans="2:18" x14ac:dyDescent="0.25">
      <c r="B51" s="195">
        <v>26</v>
      </c>
      <c r="C51" s="196" t="s">
        <v>303</v>
      </c>
      <c r="D51" s="197"/>
      <c r="E51" s="198"/>
      <c r="F51" s="199"/>
      <c r="J51" s="75" t="s">
        <v>110</v>
      </c>
      <c r="K51" s="76"/>
      <c r="L51" s="143"/>
      <c r="M51" s="143"/>
    </row>
    <row r="52" spans="2:18" x14ac:dyDescent="0.25">
      <c r="B52" s="200"/>
      <c r="C52" s="200"/>
      <c r="D52" s="200"/>
      <c r="E52" s="199"/>
      <c r="F52" s="199"/>
      <c r="J52" s="144" t="s">
        <v>304</v>
      </c>
      <c r="K52" s="145"/>
      <c r="L52" s="143"/>
      <c r="M52" s="143"/>
    </row>
    <row r="53" spans="2:18" x14ac:dyDescent="0.25">
      <c r="B53" s="192"/>
      <c r="C53" s="192"/>
      <c r="D53" s="192"/>
      <c r="E53" s="192"/>
      <c r="F53" s="192"/>
      <c r="J53" s="201" t="s">
        <v>305</v>
      </c>
      <c r="K53" s="145"/>
      <c r="L53" s="143"/>
      <c r="M53" s="143"/>
    </row>
    <row r="54" spans="2:18" x14ac:dyDescent="0.25">
      <c r="B54" s="192"/>
      <c r="C54" s="192"/>
      <c r="D54" s="192"/>
      <c r="E54" s="192"/>
      <c r="F54" s="192"/>
      <c r="I54" s="202"/>
      <c r="J54" s="91" t="s">
        <v>127</v>
      </c>
      <c r="K54" s="92"/>
      <c r="L54" s="91"/>
      <c r="M54" s="196" t="s">
        <v>128</v>
      </c>
    </row>
    <row r="55" spans="2:18" ht="21" x14ac:dyDescent="0.25">
      <c r="B55" s="192"/>
      <c r="C55" s="192"/>
      <c r="D55" s="192"/>
      <c r="E55" s="192"/>
      <c r="F55" s="192"/>
      <c r="I55" s="203" t="s">
        <v>306</v>
      </c>
      <c r="J55" s="204" t="s">
        <v>307</v>
      </c>
      <c r="K55" s="205"/>
      <c r="L55" s="182"/>
      <c r="M55" s="183"/>
      <c r="N55" s="65" t="s">
        <v>96</v>
      </c>
      <c r="O55" s="702" t="s">
        <v>140</v>
      </c>
      <c r="P55" s="702"/>
      <c r="Q55" s="702"/>
      <c r="R55" s="702"/>
    </row>
    <row r="56" spans="2:18" ht="15.75" customHeight="1" x14ac:dyDescent="0.25">
      <c r="B56" s="206" t="s">
        <v>308</v>
      </c>
      <c r="C56" s="192"/>
      <c r="D56" s="192"/>
      <c r="E56" s="192"/>
      <c r="F56" s="192"/>
      <c r="I56" s="703" t="s">
        <v>116</v>
      </c>
      <c r="J56" s="704" t="s">
        <v>309</v>
      </c>
      <c r="K56" s="145" t="s">
        <v>267</v>
      </c>
      <c r="L56" s="207" t="s">
        <v>310</v>
      </c>
      <c r="M56" s="209" t="s">
        <v>311</v>
      </c>
      <c r="O56" s="705" t="s">
        <v>312</v>
      </c>
      <c r="P56" s="705"/>
      <c r="Q56" s="705"/>
      <c r="R56" s="705"/>
    </row>
    <row r="57" spans="2:18" ht="14.85" customHeight="1" x14ac:dyDescent="0.25">
      <c r="B57" s="706" t="s">
        <v>313</v>
      </c>
      <c r="C57" s="706"/>
      <c r="D57" s="706"/>
      <c r="E57" s="706"/>
      <c r="F57" s="192"/>
      <c r="I57" s="703"/>
      <c r="J57" s="704"/>
      <c r="K57" s="210"/>
      <c r="L57" s="211" t="s">
        <v>314</v>
      </c>
      <c r="M57" s="190" t="s">
        <v>315</v>
      </c>
      <c r="O57" s="705"/>
      <c r="P57" s="705"/>
      <c r="Q57" s="705"/>
      <c r="R57" s="705"/>
    </row>
    <row r="58" spans="2:18" x14ac:dyDescent="0.25">
      <c r="B58" s="706"/>
      <c r="C58" s="706"/>
      <c r="D58" s="706"/>
      <c r="E58" s="706"/>
      <c r="F58" s="192"/>
      <c r="I58" s="211" t="s">
        <v>160</v>
      </c>
      <c r="J58" s="212" t="s">
        <v>316</v>
      </c>
      <c r="K58" s="213" t="s">
        <v>137</v>
      </c>
      <c r="L58" s="211" t="s">
        <v>317</v>
      </c>
      <c r="M58" s="190" t="s">
        <v>318</v>
      </c>
      <c r="O58" s="705"/>
      <c r="P58" s="705"/>
      <c r="Q58" s="705"/>
      <c r="R58" s="705"/>
    </row>
    <row r="59" spans="2:18" ht="15" customHeight="1" x14ac:dyDescent="0.25">
      <c r="B59" s="706"/>
      <c r="C59" s="706"/>
      <c r="D59" s="706"/>
      <c r="E59" s="706"/>
      <c r="F59" s="192"/>
      <c r="I59" s="698" t="s">
        <v>274</v>
      </c>
      <c r="J59" s="699" t="s">
        <v>319</v>
      </c>
      <c r="K59" s="214"/>
      <c r="L59" s="211" t="s">
        <v>320</v>
      </c>
      <c r="M59" s="190" t="s">
        <v>321</v>
      </c>
      <c r="O59" s="705"/>
      <c r="P59" s="705"/>
      <c r="Q59" s="705"/>
      <c r="R59" s="705"/>
    </row>
    <row r="60" spans="2:18" x14ac:dyDescent="0.25">
      <c r="B60" s="706"/>
      <c r="C60" s="706"/>
      <c r="D60" s="706"/>
      <c r="E60" s="706"/>
      <c r="F60" s="192"/>
      <c r="I60" s="698"/>
      <c r="J60" s="699"/>
      <c r="K60" s="145"/>
      <c r="L60" s="211" t="s">
        <v>322</v>
      </c>
      <c r="M60" s="190" t="s">
        <v>323</v>
      </c>
      <c r="O60" s="705"/>
      <c r="P60" s="705"/>
      <c r="Q60" s="705"/>
      <c r="R60" s="705"/>
    </row>
    <row r="61" spans="2:18" x14ac:dyDescent="0.25">
      <c r="B61" s="706"/>
      <c r="C61" s="706"/>
      <c r="D61" s="706"/>
      <c r="E61" s="706"/>
      <c r="F61" s="192"/>
      <c r="I61" s="698"/>
      <c r="J61" s="699"/>
      <c r="K61" s="145"/>
      <c r="L61" s="211" t="s">
        <v>324</v>
      </c>
      <c r="M61" s="190" t="s">
        <v>325</v>
      </c>
      <c r="O61" s="705"/>
      <c r="P61" s="705"/>
      <c r="Q61" s="705"/>
      <c r="R61" s="705"/>
    </row>
    <row r="62" spans="2:18" x14ac:dyDescent="0.25">
      <c r="B62" s="215"/>
      <c r="C62" s="192"/>
      <c r="D62" s="216"/>
      <c r="E62" s="192"/>
      <c r="F62" s="192"/>
      <c r="I62" s="698"/>
      <c r="J62" s="699"/>
      <c r="K62" s="210"/>
      <c r="L62" s="211" t="s">
        <v>326</v>
      </c>
      <c r="M62" s="190" t="s">
        <v>327</v>
      </c>
      <c r="O62" s="705"/>
      <c r="P62" s="705"/>
      <c r="Q62" s="705"/>
      <c r="R62" s="705"/>
    </row>
    <row r="63" spans="2:18" ht="30.75" customHeight="1" x14ac:dyDescent="0.25">
      <c r="B63" s="191" t="s">
        <v>265</v>
      </c>
      <c r="F63" s="199"/>
      <c r="I63" s="698" t="s">
        <v>150</v>
      </c>
      <c r="J63" s="699" t="s">
        <v>328</v>
      </c>
      <c r="K63" s="214" t="s">
        <v>137</v>
      </c>
      <c r="L63" s="211" t="s">
        <v>329</v>
      </c>
      <c r="M63" s="190" t="s">
        <v>330</v>
      </c>
      <c r="O63" s="705"/>
      <c r="P63" s="705"/>
      <c r="Q63" s="705"/>
      <c r="R63" s="705"/>
    </row>
    <row r="64" spans="2:18" x14ac:dyDescent="0.25">
      <c r="B64" s="195">
        <v>6</v>
      </c>
      <c r="C64" s="196" t="s">
        <v>331</v>
      </c>
      <c r="D64" s="217"/>
      <c r="E64" s="199"/>
      <c r="F64" s="199"/>
      <c r="I64" s="698"/>
      <c r="J64" s="699"/>
      <c r="K64" s="145"/>
      <c r="L64" s="211" t="s">
        <v>332</v>
      </c>
      <c r="M64" s="190" t="s">
        <v>333</v>
      </c>
      <c r="O64" s="705"/>
      <c r="P64" s="705"/>
      <c r="Q64" s="705"/>
      <c r="R64" s="705"/>
    </row>
    <row r="65" spans="2:18" x14ac:dyDescent="0.25">
      <c r="B65" s="218" t="s">
        <v>334</v>
      </c>
      <c r="C65" s="23"/>
      <c r="D65" s="217"/>
      <c r="E65" s="199"/>
      <c r="F65" s="199"/>
      <c r="I65" s="698"/>
      <c r="J65" s="699"/>
      <c r="K65" s="145"/>
      <c r="L65" s="211" t="s">
        <v>335</v>
      </c>
      <c r="M65" s="190" t="s">
        <v>336</v>
      </c>
      <c r="O65" s="705"/>
      <c r="P65" s="705"/>
      <c r="Q65" s="705"/>
      <c r="R65" s="705"/>
    </row>
    <row r="66" spans="2:18" x14ac:dyDescent="0.25">
      <c r="B66" s="219">
        <v>53</v>
      </c>
      <c r="C66" s="196" t="s">
        <v>337</v>
      </c>
      <c r="D66" s="217"/>
      <c r="E66" s="199"/>
      <c r="I66" s="698"/>
      <c r="J66" s="699"/>
      <c r="K66" s="210"/>
      <c r="L66" s="211" t="s">
        <v>338</v>
      </c>
      <c r="M66" s="190" t="s">
        <v>327</v>
      </c>
      <c r="O66" s="705"/>
      <c r="P66" s="705"/>
      <c r="Q66" s="705"/>
      <c r="R66" s="705"/>
    </row>
    <row r="67" spans="2:18" ht="30" x14ac:dyDescent="0.25">
      <c r="I67" s="211" t="s">
        <v>209</v>
      </c>
      <c r="J67" s="212" t="s">
        <v>339</v>
      </c>
      <c r="K67" s="213" t="s">
        <v>340</v>
      </c>
      <c r="L67" s="211" t="s">
        <v>341</v>
      </c>
      <c r="M67" s="190" t="s">
        <v>342</v>
      </c>
    </row>
    <row r="68" spans="2:18" ht="30.75" customHeight="1" x14ac:dyDescent="0.25">
      <c r="B68" s="697"/>
      <c r="C68" s="697"/>
      <c r="D68" s="697"/>
      <c r="E68" s="697"/>
      <c r="I68" s="698" t="s">
        <v>122</v>
      </c>
      <c r="J68" s="699" t="s">
        <v>343</v>
      </c>
      <c r="K68" s="214" t="s">
        <v>137</v>
      </c>
      <c r="L68" s="211" t="s">
        <v>344</v>
      </c>
      <c r="M68" s="190" t="s">
        <v>345</v>
      </c>
    </row>
    <row r="69" spans="2:18" ht="30" x14ac:dyDescent="0.25">
      <c r="I69" s="698"/>
      <c r="J69" s="699"/>
      <c r="K69" s="145"/>
      <c r="L69" s="211" t="s">
        <v>346</v>
      </c>
      <c r="M69" s="190" t="s">
        <v>347</v>
      </c>
    </row>
    <row r="70" spans="2:18" x14ac:dyDescent="0.25">
      <c r="I70" s="698"/>
      <c r="J70" s="699"/>
      <c r="K70" s="145"/>
      <c r="L70" s="211" t="s">
        <v>348</v>
      </c>
      <c r="M70" s="190" t="s">
        <v>349</v>
      </c>
    </row>
    <row r="71" spans="2:18" x14ac:dyDescent="0.25">
      <c r="I71" s="698"/>
      <c r="J71" s="699"/>
      <c r="K71" s="210"/>
      <c r="L71" s="211" t="s">
        <v>350</v>
      </c>
      <c r="M71" s="190" t="s">
        <v>351</v>
      </c>
    </row>
    <row r="72" spans="2:18" ht="45" x14ac:dyDescent="0.25">
      <c r="I72" s="220" t="s">
        <v>278</v>
      </c>
      <c r="J72" s="212" t="s">
        <v>352</v>
      </c>
      <c r="K72" s="213" t="s">
        <v>340</v>
      </c>
      <c r="L72" s="211" t="s">
        <v>353</v>
      </c>
      <c r="M72" s="190" t="s">
        <v>354</v>
      </c>
    </row>
    <row r="73" spans="2:18" ht="15" customHeight="1" x14ac:dyDescent="0.25">
      <c r="I73" s="211" t="s">
        <v>355</v>
      </c>
      <c r="J73" s="700" t="s">
        <v>356</v>
      </c>
      <c r="K73" s="700"/>
      <c r="L73" s="700"/>
      <c r="M73" s="700"/>
    </row>
    <row r="74" spans="2:18" ht="30" x14ac:dyDescent="0.25">
      <c r="I74" s="220" t="s">
        <v>283</v>
      </c>
      <c r="J74" s="208" t="s">
        <v>357</v>
      </c>
      <c r="K74" s="210" t="s">
        <v>198</v>
      </c>
      <c r="L74" s="207" t="s">
        <v>358</v>
      </c>
      <c r="M74" s="209" t="s">
        <v>359</v>
      </c>
    </row>
    <row r="75" spans="2:18" ht="45" x14ac:dyDescent="0.25">
      <c r="I75" s="211" t="s">
        <v>221</v>
      </c>
      <c r="J75" s="212" t="s">
        <v>360</v>
      </c>
      <c r="K75" s="213" t="s">
        <v>198</v>
      </c>
      <c r="L75" s="211" t="s">
        <v>361</v>
      </c>
      <c r="M75" s="190" t="s">
        <v>362</v>
      </c>
    </row>
    <row r="76" spans="2:18" x14ac:dyDescent="0.25">
      <c r="K76"/>
    </row>
    <row r="78" spans="2:18" x14ac:dyDescent="0.25">
      <c r="J78" s="221" t="s">
        <v>119</v>
      </c>
      <c r="K78" s="194"/>
      <c r="L78" s="143"/>
      <c r="M78" s="143"/>
    </row>
    <row r="79" spans="2:18" x14ac:dyDescent="0.25">
      <c r="J79" s="75" t="s">
        <v>110</v>
      </c>
      <c r="K79" s="76"/>
      <c r="L79" s="143"/>
      <c r="M79" s="143"/>
    </row>
    <row r="80" spans="2:18" x14ac:dyDescent="0.25">
      <c r="J80" s="222" t="s">
        <v>363</v>
      </c>
      <c r="K80" s="83"/>
      <c r="L80" s="143"/>
      <c r="M80" s="143"/>
    </row>
    <row r="81" spans="9:18" x14ac:dyDescent="0.25">
      <c r="J81" s="89" t="s">
        <v>364</v>
      </c>
      <c r="K81" s="83"/>
      <c r="L81" s="143"/>
      <c r="M81" s="143"/>
    </row>
    <row r="82" spans="9:18" x14ac:dyDescent="0.25">
      <c r="J82" s="196" t="s">
        <v>127</v>
      </c>
      <c r="K82" s="223"/>
      <c r="L82" s="224"/>
      <c r="M82" s="196" t="s">
        <v>128</v>
      </c>
    </row>
    <row r="83" spans="9:18" ht="21" x14ac:dyDescent="0.25">
      <c r="I83" s="225" t="s">
        <v>365</v>
      </c>
      <c r="J83" s="226" t="s">
        <v>366</v>
      </c>
      <c r="K83" s="227"/>
      <c r="L83" s="228"/>
      <c r="M83" s="229"/>
      <c r="N83" s="65" t="s">
        <v>96</v>
      </c>
      <c r="O83" s="701" t="s">
        <v>367</v>
      </c>
      <c r="P83" s="701"/>
      <c r="Q83" s="701"/>
      <c r="R83" s="701"/>
    </row>
    <row r="84" spans="9:18" ht="45" customHeight="1" x14ac:dyDescent="0.25">
      <c r="I84" s="230" t="s">
        <v>291</v>
      </c>
      <c r="J84" s="231" t="s">
        <v>368</v>
      </c>
      <c r="K84" s="232" t="s">
        <v>267</v>
      </c>
      <c r="L84" s="233" t="s">
        <v>369</v>
      </c>
      <c r="M84" s="234" t="s">
        <v>370</v>
      </c>
      <c r="O84" s="693" t="s">
        <v>371</v>
      </c>
      <c r="P84" s="693"/>
      <c r="Q84" s="693"/>
      <c r="R84" s="693"/>
    </row>
    <row r="85" spans="9:18" ht="30" x14ac:dyDescent="0.25">
      <c r="I85" s="235"/>
      <c r="J85" s="143"/>
      <c r="K85" s="236"/>
      <c r="L85" s="237" t="s">
        <v>372</v>
      </c>
      <c r="M85" s="166" t="s">
        <v>373</v>
      </c>
      <c r="O85" s="693"/>
      <c r="P85" s="693"/>
      <c r="Q85" s="693"/>
      <c r="R85" s="693"/>
    </row>
    <row r="86" spans="9:18" ht="16.5" customHeight="1" x14ac:dyDescent="0.25">
      <c r="I86" s="225" t="s">
        <v>374</v>
      </c>
      <c r="J86" s="226" t="s">
        <v>375</v>
      </c>
      <c r="K86" s="227"/>
      <c r="L86" s="228"/>
      <c r="M86" s="229"/>
      <c r="O86" s="693" t="s">
        <v>376</v>
      </c>
      <c r="P86" s="693"/>
      <c r="Q86" s="693"/>
      <c r="R86" s="693"/>
    </row>
    <row r="87" spans="9:18" ht="30" x14ac:dyDescent="0.25">
      <c r="I87" s="238" t="s">
        <v>296</v>
      </c>
      <c r="J87" s="174" t="s">
        <v>377</v>
      </c>
      <c r="K87" s="239" t="s">
        <v>137</v>
      </c>
      <c r="L87" s="240"/>
      <c r="M87" s="234"/>
      <c r="O87" s="693"/>
      <c r="P87" s="693"/>
      <c r="Q87" s="693"/>
      <c r="R87" s="693"/>
    </row>
    <row r="88" spans="9:18" ht="30" customHeight="1" x14ac:dyDescent="0.25">
      <c r="I88" s="241" t="s">
        <v>176</v>
      </c>
      <c r="J88" s="242" t="s">
        <v>378</v>
      </c>
      <c r="K88" s="243" t="s">
        <v>340</v>
      </c>
      <c r="L88" s="244"/>
      <c r="M88" s="166"/>
      <c r="O88" s="694" t="s">
        <v>379</v>
      </c>
      <c r="P88" s="694"/>
      <c r="Q88" s="694"/>
      <c r="R88" s="694"/>
    </row>
    <row r="89" spans="9:18" ht="15.75" customHeight="1" x14ac:dyDescent="0.25">
      <c r="I89" s="695" t="s">
        <v>212</v>
      </c>
      <c r="J89" s="696" t="s">
        <v>380</v>
      </c>
      <c r="K89" s="246" t="s">
        <v>340</v>
      </c>
      <c r="L89" s="245" t="s">
        <v>381</v>
      </c>
      <c r="M89" s="166" t="s">
        <v>382</v>
      </c>
      <c r="O89" s="694"/>
      <c r="P89" s="694"/>
      <c r="Q89" s="694"/>
      <c r="R89" s="694"/>
    </row>
    <row r="90" spans="9:18" x14ac:dyDescent="0.25">
      <c r="I90" s="695"/>
      <c r="J90" s="696"/>
      <c r="K90" s="175"/>
      <c r="L90" s="245" t="s">
        <v>383</v>
      </c>
      <c r="M90" s="166" t="s">
        <v>384</v>
      </c>
    </row>
    <row r="91" spans="9:18" ht="45" x14ac:dyDescent="0.25">
      <c r="I91" s="695"/>
      <c r="J91" s="696"/>
      <c r="K91" s="175"/>
      <c r="L91" s="245" t="s">
        <v>385</v>
      </c>
      <c r="M91" s="166" t="s">
        <v>386</v>
      </c>
    </row>
    <row r="92" spans="9:18" x14ac:dyDescent="0.25">
      <c r="I92" s="695"/>
      <c r="J92" s="696"/>
      <c r="K92" s="175"/>
      <c r="L92" s="245" t="s">
        <v>387</v>
      </c>
      <c r="M92" s="166" t="s">
        <v>388</v>
      </c>
    </row>
    <row r="93" spans="9:18" x14ac:dyDescent="0.25">
      <c r="I93" s="695"/>
      <c r="J93" s="696"/>
      <c r="K93" s="175"/>
      <c r="L93" s="245" t="s">
        <v>389</v>
      </c>
      <c r="M93" s="166" t="s">
        <v>390</v>
      </c>
    </row>
    <row r="94" spans="9:18" x14ac:dyDescent="0.25">
      <c r="I94" s="695"/>
      <c r="J94" s="696"/>
      <c r="K94" s="239"/>
      <c r="L94" s="245" t="s">
        <v>391</v>
      </c>
      <c r="M94" s="190" t="s">
        <v>392</v>
      </c>
    </row>
  </sheetData>
  <mergeCells count="47">
    <mergeCell ref="B1:C1"/>
    <mergeCell ref="D1:G1"/>
    <mergeCell ref="L1:N1"/>
    <mergeCell ref="P1:R1"/>
    <mergeCell ref="B2:C2"/>
    <mergeCell ref="D2:G2"/>
    <mergeCell ref="P2:R2"/>
    <mergeCell ref="A3:A7"/>
    <mergeCell ref="P3:R3"/>
    <mergeCell ref="A8:A16"/>
    <mergeCell ref="O8:R8"/>
    <mergeCell ref="J9:J10"/>
    <mergeCell ref="M9:M10"/>
    <mergeCell ref="O9:R11"/>
    <mergeCell ref="J11:J12"/>
    <mergeCell ref="J14:J19"/>
    <mergeCell ref="A17:A20"/>
    <mergeCell ref="J21:J22"/>
    <mergeCell ref="A22:A23"/>
    <mergeCell ref="J23:M23"/>
    <mergeCell ref="A24:A29"/>
    <mergeCell ref="O33:R33"/>
    <mergeCell ref="A34:A36"/>
    <mergeCell ref="O34:R38"/>
    <mergeCell ref="B38:C38"/>
    <mergeCell ref="B39:C39"/>
    <mergeCell ref="I43:I46"/>
    <mergeCell ref="B44:G44"/>
    <mergeCell ref="O55:R55"/>
    <mergeCell ref="I56:I57"/>
    <mergeCell ref="J56:J57"/>
    <mergeCell ref="O56:R66"/>
    <mergeCell ref="B57:E61"/>
    <mergeCell ref="I59:I62"/>
    <mergeCell ref="J59:J62"/>
    <mergeCell ref="I63:I66"/>
    <mergeCell ref="J63:J66"/>
    <mergeCell ref="B68:E68"/>
    <mergeCell ref="I68:I71"/>
    <mergeCell ref="J68:J71"/>
    <mergeCell ref="J73:M73"/>
    <mergeCell ref="O83:R83"/>
    <mergeCell ref="O84:R85"/>
    <mergeCell ref="O86:R87"/>
    <mergeCell ref="O88:R89"/>
    <mergeCell ref="I89:I94"/>
    <mergeCell ref="J89:J94"/>
  </mergeCells>
  <dataValidations count="29">
    <dataValidation allowBlank="1" showInputMessage="1" showErrorMessage="1" promptTitle="Informatique et programmation" prompt="Analyser le fonctionnement et la structure d’un objet" sqref="G45">
      <formula1>0</formula1>
      <formula2>0</formula2>
    </dataValidation>
    <dataValidation allowBlank="1" showInputMessage="1" showErrorMessage="1" promptTitle="Design, innovation et créativité" prompt="Imaginer, synthétiser et formaliser une procédure, un protocole." sqref="D4">
      <formula1>0</formula1>
      <formula2>0</formula2>
    </dataValidation>
    <dataValidation allowBlank="1" showInputMessage="1" showErrorMessage="1" promptTitle="Modélisation simulation OT" prompt="Mesurer des grandeurs de manière directe ou indirecte. " sqref="F5">
      <formula1>0</formula1>
      <formula2>0</formula2>
    </dataValidation>
    <dataValidation allowBlank="1" showInputMessage="1" showErrorMessage="1" promptTitle="Design, innovation et créativité" prompt="Imaginer des solutions pour produire des objets et des éléments de programmes informatiques en réponse au besoin." sqref="D6 D14 D16 D19">
      <formula1>0</formula1>
      <formula2>0</formula2>
    </dataValidation>
    <dataValidation allowBlank="1" showInputMessage="1" showErrorMessage="1" promptTitle="Modélisation simulation OT" prompt="Respecter une procédure de travail garantissant un résultat en respectant les règles de sécurité et d’utilisation des outils mis à disposition." sqref="F4 F15 F40">
      <formula1>0</formula1>
      <formula2>0</formula2>
    </dataValidation>
    <dataValidation allowBlank="1" showInputMessage="1" showErrorMessage="1" promptTitle="Informatique et programmation" prompt="Écrire, mettre au point (tester, corriger) et exécuter un programme commandant un système réel et vérifier le comportement attendu." sqref="G16 G28">
      <formula1>0</formula1>
      <formula2>0</formula2>
    </dataValidation>
    <dataValidation allowBlank="1" showInputMessage="1" showErrorMessage="1" promptTitle="Modélisation simulation OT" prompt="Associer des solutions techniques à des fonctions." sqref="F13">
      <formula1>0</formula1>
      <formula2>0</formula2>
    </dataValidation>
    <dataValidation allowBlank="1" showInputMessage="1" showErrorMessage="1" promptTitle="Modélisation simulation OT" prompt="Identifier le(s) matériau(x), les flux d’énergie et d’information sur un objet et décrire les transformations qui s’opèrent." sqref="F11">
      <formula1>0</formula1>
      <formula2>0</formula2>
    </dataValidation>
    <dataValidation allowBlank="1" showInputMessage="1" showErrorMessage="1" promptTitle="OT, Changts  induits société" sqref="D11">
      <formula1>0</formula1>
      <formula2>0</formula2>
    </dataValidation>
    <dataValidation allowBlank="1" showInputMessage="1" showErrorMessage="1" promptTitle="Design, innovation et créativité" prompt="Réaliser, de manière collaborative, le prototype d’un objet pour valider une solution" sqref="D15">
      <formula1>0</formula1>
      <formula2>0</formula2>
    </dataValidation>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formula1>0</formula1>
      <formula2>0</formula2>
    </dataValidation>
    <dataValidation allowBlank="1" showInputMessage="1" showErrorMessage="1" promptTitle="OT, Changts  induits société" prompt="Lire, utiliser et produire, à l’aide d’outils de représentation numérique, des choix de solutions sous forme de dessins ou de schémas." sqref="E19 E27">
      <formula1>0</formula1>
      <formula2>0</formula2>
    </dataValidation>
    <dataValidation allowBlank="1" showInputMessage="1" showErrorMessage="1" promptTitle="OT, Changts  induits société" prompt="Exprimer sa pensée à l’aide d’outils de description adaptés : croquis, schémas, graphes, diagrammes, tableaux. " sqref="E18">
      <formula1>0</formula1>
      <formula2>0</formula2>
    </dataValidation>
    <dataValidation allowBlank="1" showInputMessage="1" showErrorMessage="1" promptTitle="Design, innovation et créativité" prompt="Présenter à l’oral et à l’aide de supports numériques multimédia des solutions techniques au moment des revues de projet." sqref="D20">
      <formula1>0</formula1>
      <formula2>0</formula2>
    </dataValidation>
    <dataValidation allowBlank="1" showInputMessage="1" showErrorMessage="1" promptTitle="Modélisation simulation OT" prompt="Décrire, en utilisant les outils et langages de descriptions adaptés, le fonctionnement, la structure et le comportement des objets." sqref="F22">
      <formula1>0</formula1>
      <formula2>0</formula2>
    </dataValidation>
    <dataValidation allowBlank="1" showInputMessage="1" showErrorMessage="1" promptTitle="OT, Changts  induits société" prompt="Élaborer un document qui synthétise ces comparaisons et ces commentaires." sqref="E22">
      <formula1>0</formula1>
      <formula2>0</formula2>
    </dataValidation>
    <dataValidation allowBlank="1" showInputMessage="1" showErrorMessage="1" promptTitle="Informatique et programmation" prompt="Écrire un programme dans lequel des actions sont déclenchées par des événements extérieurs." sqref="G23 G29">
      <formula1>0</formula1>
      <formula2>0</formula2>
    </dataValidation>
    <dataValidation allowBlank="1" showInputMessage="1" showErrorMessage="1" promptTitle="Modélisation simulation OT" prompt="Simuler numériquement la structure et/ou le comportement d’un objet. Interpréter le comportement de l’objet technique et le communiquer en argumentant." sqref="F25">
      <formula1>0</formula1>
      <formula2>0</formula2>
    </dataValidation>
    <dataValidation allowBlank="1" showInputMessage="1" showErrorMessage="1" promptTitle="Design, innovation et créativité" prompt="Organiser, structurer et stocker des ressources numériques." sqref="D26">
      <formula1>0</formula1>
      <formula2>0</formula2>
    </dataValidation>
    <dataValidation allowBlank="1" showInputMessage="1" showErrorMessage="1" promptTitle="OT, Changts  induits société" prompt="Regrouper des objets en familles et lignées." sqref="E33 E35">
      <formula1>0</formula1>
      <formula2>0</formula2>
    </dataValidation>
    <dataValidation allowBlank="1" showInputMessage="1" showErrorMessage="1" promptTitle="OT, Changts  induits société" prompt="Comparer et commenter les évolutions des objets et systèmes" sqref="E32">
      <formula1>0</formula1>
      <formula2>0</formula2>
    </dataValidation>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formula1>0</formula1>
      <formula2>0</formula2>
    </dataValidation>
    <dataValidation allowBlank="1" showInputMessage="1" showErrorMessage="1" promptTitle="Modélisation simulation OT" prompt="Analyser le fonctionnement et la structure d’un objet, identifier les entrées et sorties." sqref="F41">
      <formula1>0</formula1>
      <formula2>0</formula2>
    </dataValidation>
    <dataValidation allowBlank="1" showInputMessage="1" showErrorMessage="1" promptTitle="Modélisation simulation OT" prompt="Interpréter des résultats expérimentaux, en tirer une conclusion et la communiquer en argumentant." sqref="F42">
      <formula1>0</formula1>
      <formula2>0</formula2>
    </dataValidation>
    <dataValidation allowBlank="1" showInputMessage="1" showErrorMessage="1" promptTitle="Informatique et programmation" prompt="Analyser le comportement attendu d’un système réel et décomposer le problème posé en sous-problèmes afin de structurer un programme de commande." sqref="G46">
      <formula1>0</formula1>
      <formula2>0</formula2>
    </dataValidation>
    <dataValidation allowBlank="1" showInputMessage="1" showErrorMessage="1" promptTitle="Design, innovation et créativité" prompt="Participer à l’organisation de projets, la définition des rôles, la planification (se projeter et anticiper) et aux revues de projet." sqref="D7">
      <formula1>0</formula1>
      <formula2>0</formula2>
    </dataValidation>
    <dataValidation allowBlank="1" showInputMessage="1" showErrorMessage="1" promptTitle="Modélisation simulation OT" prompt="Utiliser une modélisation pour comprendre, formaliser, partager, construire, investiguer, prouver." sqref="F43">
      <formula1>0</formula1>
      <formula2>0</formula2>
    </dataValidation>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formula1>0</formula1>
      <formula2>0</formula2>
    </dataValidation>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formula1>0</formula1>
      <formula2>0</formula2>
    </dataValidation>
  </dataValidations>
  <pageMargins left="0.7" right="0.7" top="0.75" bottom="0.75" header="0.51180555555555496" footer="0.51180555555555496"/>
  <pageSetup paperSize="9" firstPageNumber="0" orientation="portrait" horizontalDpi="360" verticalDpi="36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9"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508" t="s">
        <v>497</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5.25" customHeight="1" x14ac:dyDescent="0.25">
      <c r="A4" s="397" t="s">
        <v>113</v>
      </c>
      <c r="B4" s="791" t="s">
        <v>114</v>
      </c>
      <c r="C4" s="791"/>
      <c r="D4" s="791"/>
      <c r="E4" s="791"/>
      <c r="F4" s="791"/>
      <c r="G4" s="791"/>
      <c r="H4" s="791"/>
      <c r="I4" s="791"/>
      <c r="J4" s="791"/>
      <c r="K4" s="493" t="s">
        <v>115</v>
      </c>
      <c r="L4" s="792" t="s">
        <v>151</v>
      </c>
      <c r="M4" s="792"/>
      <c r="N4" s="792"/>
      <c r="O4" s="792"/>
      <c r="P4" s="792"/>
      <c r="Q4" s="792"/>
      <c r="R4" s="793" t="s">
        <v>694</v>
      </c>
      <c r="S4" s="793"/>
      <c r="T4" s="793"/>
      <c r="U4" s="793"/>
      <c r="V4" s="793"/>
      <c r="W4" s="793"/>
      <c r="X4" s="793"/>
      <c r="Y4" s="793"/>
    </row>
    <row r="5" spans="1:25" ht="35.25" customHeight="1" x14ac:dyDescent="0.25">
      <c r="A5" s="494"/>
      <c r="B5" s="495"/>
      <c r="C5" s="495"/>
      <c r="D5" s="495"/>
      <c r="E5" s="401"/>
      <c r="F5" s="401"/>
      <c r="G5" s="401"/>
      <c r="H5" s="401"/>
      <c r="I5" s="401"/>
      <c r="J5" s="401"/>
      <c r="K5" s="496" t="s">
        <v>116</v>
      </c>
      <c r="L5" s="794" t="s">
        <v>309</v>
      </c>
      <c r="M5" s="794"/>
      <c r="N5" s="794"/>
      <c r="O5" s="794"/>
      <c r="P5" s="794"/>
      <c r="Q5" s="794"/>
      <c r="R5" s="795" t="s">
        <v>658</v>
      </c>
      <c r="S5" s="795"/>
      <c r="T5" s="795"/>
      <c r="U5" s="795"/>
      <c r="V5" s="795"/>
      <c r="W5" s="795"/>
      <c r="X5" s="795"/>
      <c r="Y5" s="795"/>
    </row>
    <row r="6" spans="1:25" ht="35.25" customHeight="1" x14ac:dyDescent="0.25">
      <c r="A6" s="397" t="s">
        <v>281</v>
      </c>
      <c r="B6" s="791" t="s">
        <v>282</v>
      </c>
      <c r="C6" s="791"/>
      <c r="D6" s="791"/>
      <c r="E6" s="791"/>
      <c r="F6" s="791"/>
      <c r="G6" s="791"/>
      <c r="H6" s="791"/>
      <c r="I6" s="791"/>
      <c r="J6" s="791"/>
      <c r="K6" s="493" t="s">
        <v>283</v>
      </c>
      <c r="L6" s="792" t="s">
        <v>357</v>
      </c>
      <c r="M6" s="792"/>
      <c r="N6" s="792"/>
      <c r="O6" s="792"/>
      <c r="P6" s="792"/>
      <c r="Q6" s="792"/>
      <c r="R6" s="793" t="s">
        <v>359</v>
      </c>
      <c r="S6" s="793"/>
      <c r="T6" s="793"/>
      <c r="U6" s="793"/>
      <c r="V6" s="793"/>
      <c r="W6" s="793"/>
      <c r="X6" s="793"/>
      <c r="Y6" s="793"/>
    </row>
    <row r="7" spans="1:25" ht="35.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50.1" customHeight="1" x14ac:dyDescent="0.25">
      <c r="A8" s="397" t="s">
        <v>210</v>
      </c>
      <c r="B8" s="791" t="s">
        <v>211</v>
      </c>
      <c r="C8" s="791"/>
      <c r="D8" s="791"/>
      <c r="E8" s="791"/>
      <c r="F8" s="791"/>
      <c r="G8" s="791"/>
      <c r="H8" s="791"/>
      <c r="I8" s="791"/>
      <c r="J8" s="791"/>
      <c r="K8" s="493" t="s">
        <v>212</v>
      </c>
      <c r="L8" s="792" t="s">
        <v>380</v>
      </c>
      <c r="M8" s="792"/>
      <c r="N8" s="792"/>
      <c r="O8" s="792"/>
      <c r="P8" s="792"/>
      <c r="Q8" s="792"/>
      <c r="R8" s="793" t="s">
        <v>659</v>
      </c>
      <c r="S8" s="793"/>
      <c r="T8" s="793"/>
      <c r="U8" s="793"/>
      <c r="V8" s="793"/>
      <c r="W8" s="793"/>
      <c r="X8" s="793"/>
      <c r="Y8" s="793"/>
    </row>
    <row r="9" spans="1:25" ht="35.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6" customHeight="1" x14ac:dyDescent="0.25">
      <c r="A10" s="397" t="s">
        <v>219</v>
      </c>
      <c r="B10" s="791" t="s">
        <v>220</v>
      </c>
      <c r="C10" s="791"/>
      <c r="D10" s="791"/>
      <c r="E10" s="791"/>
      <c r="F10" s="791"/>
      <c r="G10" s="791"/>
      <c r="H10" s="791"/>
      <c r="I10" s="791"/>
      <c r="J10" s="791"/>
      <c r="K10" s="493" t="s">
        <v>221</v>
      </c>
      <c r="L10" s="792" t="s">
        <v>360</v>
      </c>
      <c r="M10" s="792"/>
      <c r="N10" s="792"/>
      <c r="O10" s="792"/>
      <c r="P10" s="792"/>
      <c r="Q10" s="792"/>
      <c r="R10" s="793" t="s">
        <v>362</v>
      </c>
      <c r="S10" s="793"/>
      <c r="T10" s="793"/>
      <c r="U10" s="793"/>
      <c r="V10" s="793"/>
      <c r="W10" s="793"/>
      <c r="X10" s="793"/>
      <c r="Y10" s="793"/>
    </row>
    <row r="11" spans="1:25" ht="35.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63.75" customHeight="1" x14ac:dyDescent="0.25">
      <c r="A13" s="788" t="s">
        <v>1014</v>
      </c>
      <c r="B13" s="788"/>
      <c r="C13" s="788"/>
      <c r="D13" s="788"/>
      <c r="E13" s="788"/>
      <c r="F13" s="788"/>
      <c r="G13" s="788"/>
      <c r="H13" s="788"/>
      <c r="I13" s="788"/>
      <c r="J13" s="788"/>
      <c r="K13" s="788"/>
      <c r="L13" s="788"/>
      <c r="M13" s="788"/>
      <c r="N13" s="788" t="s">
        <v>1015</v>
      </c>
      <c r="O13" s="788"/>
      <c r="P13" s="788"/>
      <c r="Q13" s="788"/>
      <c r="R13" s="788"/>
      <c r="S13" s="788"/>
      <c r="T13" s="788"/>
      <c r="U13" s="788"/>
      <c r="V13" s="788"/>
      <c r="W13" s="788"/>
      <c r="X13" s="788"/>
      <c r="Y13" s="788"/>
    </row>
    <row r="14" spans="1:25" ht="63.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4" customHeight="1" x14ac:dyDescent="0.25">
      <c r="A16" s="782" t="s">
        <v>1016</v>
      </c>
      <c r="B16" s="782"/>
      <c r="C16" s="782"/>
      <c r="D16" s="782"/>
      <c r="E16" s="782"/>
      <c r="F16" s="782"/>
      <c r="G16" s="782"/>
      <c r="H16" s="782"/>
      <c r="I16" s="782"/>
      <c r="J16" s="782"/>
      <c r="K16" s="782"/>
      <c r="L16" s="782"/>
      <c r="M16" s="782"/>
      <c r="N16" s="782"/>
      <c r="O16" s="782"/>
      <c r="P16" s="782"/>
      <c r="Q16" s="782"/>
      <c r="R16" s="782"/>
      <c r="S16" s="782"/>
      <c r="T16" s="782"/>
      <c r="U16" s="782"/>
      <c r="V16" s="782"/>
      <c r="W16" s="782"/>
      <c r="X16" s="782"/>
      <c r="Y16" s="782"/>
    </row>
    <row r="17" spans="1:25" ht="24"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7.75" customHeight="1" x14ac:dyDescent="0.25">
      <c r="A18" s="472" t="s">
        <v>559</v>
      </c>
      <c r="B18" s="413"/>
      <c r="C18" s="413"/>
      <c r="D18" s="413"/>
      <c r="E18" s="413"/>
      <c r="F18" s="413" t="s">
        <v>747</v>
      </c>
      <c r="G18" s="413"/>
      <c r="H18" s="413"/>
      <c r="I18" s="413"/>
      <c r="J18" s="413"/>
      <c r="K18" s="412"/>
      <c r="L18" s="410"/>
      <c r="M18" s="474"/>
      <c r="N18" s="783" t="s">
        <v>1017</v>
      </c>
      <c r="O18" s="783"/>
      <c r="P18" s="783"/>
      <c r="Q18" s="783"/>
      <c r="R18" s="855" t="s">
        <v>1018</v>
      </c>
      <c r="S18" s="855"/>
      <c r="T18" s="855"/>
      <c r="U18" s="855"/>
      <c r="V18" s="828" t="s">
        <v>1019</v>
      </c>
      <c r="W18" s="828"/>
      <c r="X18" s="828"/>
      <c r="Y18" s="828"/>
    </row>
    <row r="19" spans="1:25" ht="27.75" customHeight="1" x14ac:dyDescent="0.25">
      <c r="A19" s="489" t="s">
        <v>562</v>
      </c>
      <c r="B19" s="476"/>
      <c r="C19" s="476"/>
      <c r="D19" s="476"/>
      <c r="E19" s="476"/>
      <c r="F19" s="806" t="s">
        <v>1020</v>
      </c>
      <c r="G19" s="806"/>
      <c r="H19" s="806"/>
      <c r="I19" s="806"/>
      <c r="J19" s="806"/>
      <c r="K19" s="806"/>
      <c r="L19" s="806"/>
      <c r="M19" s="806"/>
      <c r="N19" s="783"/>
      <c r="O19" s="783"/>
      <c r="P19" s="783"/>
      <c r="Q19" s="783"/>
      <c r="R19" s="855"/>
      <c r="S19" s="855"/>
      <c r="T19" s="855"/>
      <c r="U19" s="855"/>
      <c r="V19" s="828"/>
      <c r="W19" s="828"/>
      <c r="X19" s="828"/>
      <c r="Y19" s="828"/>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99" t="s">
        <v>563</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7.5" customHeight="1" x14ac:dyDescent="0.25">
      <c r="A23" s="747" t="s">
        <v>567</v>
      </c>
      <c r="B23" s="747"/>
      <c r="C23" s="780" t="s">
        <v>1021</v>
      </c>
      <c r="D23" s="780"/>
      <c r="E23" s="780"/>
      <c r="F23" s="780"/>
      <c r="G23" s="780"/>
      <c r="H23" s="780"/>
      <c r="I23" s="780"/>
      <c r="J23" s="780"/>
      <c r="K23" s="780"/>
      <c r="L23" s="781" t="s">
        <v>1022</v>
      </c>
      <c r="M23" s="781"/>
      <c r="N23" s="781"/>
      <c r="O23" s="781"/>
      <c r="P23" s="781"/>
      <c r="Q23" s="781"/>
      <c r="R23" s="781"/>
      <c r="S23" s="780" t="s">
        <v>1023</v>
      </c>
      <c r="T23" s="780"/>
      <c r="U23" s="780"/>
      <c r="V23" s="780"/>
      <c r="W23" s="780"/>
      <c r="X23" s="780"/>
      <c r="Y23" s="780"/>
    </row>
    <row r="24" spans="1:25" ht="175.5" customHeight="1" x14ac:dyDescent="0.25">
      <c r="A24" s="743" t="s">
        <v>568</v>
      </c>
      <c r="B24" s="743"/>
      <c r="C24" s="780" t="s">
        <v>1024</v>
      </c>
      <c r="D24" s="780"/>
      <c r="E24" s="780"/>
      <c r="F24" s="780"/>
      <c r="G24" s="780"/>
      <c r="H24" s="780"/>
      <c r="I24" s="780"/>
      <c r="J24" s="780"/>
      <c r="K24" s="780"/>
      <c r="L24" s="780" t="s">
        <v>1025</v>
      </c>
      <c r="M24" s="780"/>
      <c r="N24" s="780"/>
      <c r="O24" s="780"/>
      <c r="P24" s="780"/>
      <c r="Q24" s="780"/>
      <c r="R24" s="780"/>
      <c r="S24" s="780" t="s">
        <v>1026</v>
      </c>
      <c r="T24" s="780"/>
      <c r="U24" s="780"/>
      <c r="V24" s="780"/>
      <c r="W24" s="780"/>
      <c r="X24" s="780"/>
      <c r="Y24" s="780"/>
    </row>
    <row r="25" spans="1:25" ht="37.5" customHeight="1" x14ac:dyDescent="0.25">
      <c r="A25" s="741" t="s">
        <v>569</v>
      </c>
      <c r="B25" s="741"/>
      <c r="C25" s="780" t="s">
        <v>1027</v>
      </c>
      <c r="D25" s="780"/>
      <c r="E25" s="780"/>
      <c r="F25" s="780"/>
      <c r="G25" s="780"/>
      <c r="H25" s="780"/>
      <c r="I25" s="780"/>
      <c r="J25" s="780"/>
      <c r="K25" s="780"/>
      <c r="L25" s="780" t="s">
        <v>1028</v>
      </c>
      <c r="M25" s="780"/>
      <c r="N25" s="780"/>
      <c r="O25" s="780"/>
      <c r="P25" s="780"/>
      <c r="Q25" s="780"/>
      <c r="R25" s="780"/>
      <c r="S25" s="780" t="s">
        <v>1029</v>
      </c>
      <c r="T25" s="780"/>
      <c r="U25" s="780"/>
      <c r="V25" s="780"/>
      <c r="W25" s="780"/>
      <c r="X25" s="780"/>
      <c r="Y25" s="780"/>
    </row>
    <row r="26" spans="1:25" ht="88.5" customHeight="1" x14ac:dyDescent="0.25">
      <c r="A26" s="741" t="s">
        <v>570</v>
      </c>
      <c r="B26" s="741"/>
      <c r="C26" s="780" t="s">
        <v>1030</v>
      </c>
      <c r="D26" s="780"/>
      <c r="E26" s="780"/>
      <c r="F26" s="780"/>
      <c r="G26" s="780"/>
      <c r="H26" s="780"/>
      <c r="I26" s="780"/>
      <c r="J26" s="780"/>
      <c r="K26" s="780"/>
      <c r="L26" s="780" t="s">
        <v>1031</v>
      </c>
      <c r="M26" s="780"/>
      <c r="N26" s="780"/>
      <c r="O26" s="780"/>
      <c r="P26" s="780"/>
      <c r="Q26" s="780"/>
      <c r="R26" s="780"/>
      <c r="S26" s="780" t="s">
        <v>1032</v>
      </c>
      <c r="T26" s="780"/>
      <c r="U26" s="780"/>
      <c r="V26" s="780"/>
      <c r="W26" s="780"/>
      <c r="X26" s="780"/>
      <c r="Y26" s="780"/>
    </row>
    <row r="27" spans="1:25" ht="51.75" customHeight="1" x14ac:dyDescent="0.25">
      <c r="A27" s="743" t="s">
        <v>571</v>
      </c>
      <c r="B27" s="743"/>
      <c r="C27" s="780" t="s">
        <v>1033</v>
      </c>
      <c r="D27" s="780"/>
      <c r="E27" s="780"/>
      <c r="F27" s="780"/>
      <c r="G27" s="780"/>
      <c r="H27" s="780"/>
      <c r="I27" s="780"/>
      <c r="J27" s="780"/>
      <c r="K27" s="780"/>
      <c r="L27" s="780" t="s">
        <v>1034</v>
      </c>
      <c r="M27" s="780"/>
      <c r="N27" s="780"/>
      <c r="O27" s="780"/>
      <c r="P27" s="780"/>
      <c r="Q27" s="780"/>
      <c r="R27" s="780"/>
      <c r="S27" s="780" t="s">
        <v>1035</v>
      </c>
      <c r="T27" s="780"/>
      <c r="U27" s="780"/>
      <c r="V27" s="780"/>
      <c r="W27" s="780"/>
      <c r="X27" s="780"/>
      <c r="Y27" s="780"/>
    </row>
  </sheetData>
  <mergeCells count="55">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9"/>
    <mergeCell ref="V18:Y19"/>
    <mergeCell ref="F19:M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7"/>
  <sheetViews>
    <sheetView topLeftCell="A7" zoomScaleNormal="100" workbookViewId="0">
      <selection activeCell="C24" sqref="C24"/>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388" t="s">
        <v>498</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272</v>
      </c>
      <c r="B4" s="791" t="s">
        <v>273</v>
      </c>
      <c r="C4" s="791"/>
      <c r="D4" s="791"/>
      <c r="E4" s="791"/>
      <c r="F4" s="791"/>
      <c r="G4" s="791"/>
      <c r="H4" s="791"/>
      <c r="I4" s="791"/>
      <c r="J4" s="791"/>
      <c r="K4" s="493" t="s">
        <v>274</v>
      </c>
      <c r="L4" s="792" t="s">
        <v>319</v>
      </c>
      <c r="M4" s="792"/>
      <c r="N4" s="792"/>
      <c r="O4" s="792"/>
      <c r="P4" s="792"/>
      <c r="Q4" s="792"/>
      <c r="R4" s="793" t="s">
        <v>695</v>
      </c>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2.25" customHeight="1" x14ac:dyDescent="0.25">
      <c r="A6" s="397" t="s">
        <v>148</v>
      </c>
      <c r="B6" s="791" t="s">
        <v>149</v>
      </c>
      <c r="C6" s="791"/>
      <c r="D6" s="791"/>
      <c r="E6" s="791"/>
      <c r="F6" s="791"/>
      <c r="G6" s="791"/>
      <c r="H6" s="791"/>
      <c r="I6" s="791"/>
      <c r="J6" s="791"/>
      <c r="K6" s="493" t="s">
        <v>150</v>
      </c>
      <c r="L6" s="792" t="s">
        <v>328</v>
      </c>
      <c r="M6" s="792"/>
      <c r="N6" s="792"/>
      <c r="O6" s="792"/>
      <c r="P6" s="792"/>
      <c r="Q6" s="792"/>
      <c r="R6" s="793" t="s">
        <v>1036</v>
      </c>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2.25" customHeight="1" x14ac:dyDescent="0.25">
      <c r="A8" s="397" t="s">
        <v>169</v>
      </c>
      <c r="B8" s="791" t="s">
        <v>170</v>
      </c>
      <c r="C8" s="791"/>
      <c r="D8" s="791"/>
      <c r="E8" s="791"/>
      <c r="F8" s="791"/>
      <c r="G8" s="791"/>
      <c r="H8" s="791"/>
      <c r="I8" s="791"/>
      <c r="J8" s="791"/>
      <c r="K8" s="493" t="s">
        <v>171</v>
      </c>
      <c r="L8" s="792" t="s">
        <v>216</v>
      </c>
      <c r="M8" s="792"/>
      <c r="N8" s="792"/>
      <c r="O8" s="792"/>
      <c r="P8" s="792"/>
      <c r="Q8" s="792"/>
      <c r="R8" s="793" t="s">
        <v>218</v>
      </c>
      <c r="S8" s="793"/>
      <c r="T8" s="793"/>
      <c r="U8" s="793"/>
      <c r="V8" s="793"/>
      <c r="W8" s="793"/>
      <c r="X8" s="793"/>
      <c r="Y8" s="793"/>
    </row>
    <row r="9" spans="1:25" ht="32.25" customHeight="1" x14ac:dyDescent="0.25">
      <c r="A9" s="405"/>
      <c r="B9" s="499"/>
      <c r="C9" s="499"/>
      <c r="D9" s="499"/>
      <c r="E9" s="499"/>
      <c r="F9" s="499"/>
      <c r="G9" s="499"/>
      <c r="H9" s="499"/>
      <c r="I9" s="499"/>
      <c r="J9" s="499"/>
      <c r="K9" s="496" t="s">
        <v>116</v>
      </c>
      <c r="L9" s="794" t="s">
        <v>309</v>
      </c>
      <c r="M9" s="794"/>
      <c r="N9" s="794"/>
      <c r="O9" s="794"/>
      <c r="P9" s="794"/>
      <c r="Q9" s="794"/>
      <c r="R9" s="795" t="s">
        <v>658</v>
      </c>
      <c r="S9" s="795"/>
      <c r="T9" s="795"/>
      <c r="U9" s="795"/>
      <c r="V9" s="795"/>
      <c r="W9" s="795"/>
      <c r="X9" s="795"/>
      <c r="Y9" s="795"/>
    </row>
    <row r="10" spans="1:25" ht="50.1" customHeight="1" x14ac:dyDescent="0.25">
      <c r="A10" s="397" t="s">
        <v>210</v>
      </c>
      <c r="B10" s="791" t="s">
        <v>211</v>
      </c>
      <c r="C10" s="791"/>
      <c r="D10" s="791"/>
      <c r="E10" s="791"/>
      <c r="F10" s="791"/>
      <c r="G10" s="791"/>
      <c r="H10" s="791"/>
      <c r="I10" s="791"/>
      <c r="J10" s="791"/>
      <c r="K10" s="493" t="s">
        <v>212</v>
      </c>
      <c r="L10" s="792" t="s">
        <v>380</v>
      </c>
      <c r="M10" s="792"/>
      <c r="N10" s="792"/>
      <c r="O10" s="792"/>
      <c r="P10" s="792"/>
      <c r="Q10" s="792"/>
      <c r="R10" s="793" t="s">
        <v>659</v>
      </c>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21.75" customHeight="1" x14ac:dyDescent="0.25">
      <c r="A13" s="788" t="s">
        <v>1037</v>
      </c>
      <c r="B13" s="788"/>
      <c r="C13" s="788"/>
      <c r="D13" s="788"/>
      <c r="E13" s="788"/>
      <c r="F13" s="788"/>
      <c r="G13" s="788"/>
      <c r="H13" s="788"/>
      <c r="I13" s="788"/>
      <c r="J13" s="788"/>
      <c r="K13" s="788"/>
      <c r="L13" s="788"/>
      <c r="M13" s="788"/>
      <c r="N13" s="788" t="s">
        <v>1038</v>
      </c>
      <c r="O13" s="788"/>
      <c r="P13" s="788"/>
      <c r="Q13" s="788"/>
      <c r="R13" s="788"/>
      <c r="S13" s="788"/>
      <c r="T13" s="788"/>
      <c r="U13" s="788"/>
      <c r="V13" s="788"/>
      <c r="W13" s="788"/>
      <c r="X13" s="788"/>
      <c r="Y13" s="788"/>
    </row>
    <row r="14" spans="1:25" ht="21.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28.5" customHeight="1" x14ac:dyDescent="0.25">
      <c r="A16" s="782" t="s">
        <v>1039</v>
      </c>
      <c r="B16" s="782"/>
      <c r="C16" s="782"/>
      <c r="D16" s="782"/>
      <c r="E16" s="782"/>
      <c r="F16" s="782"/>
      <c r="G16" s="782"/>
      <c r="H16" s="782"/>
      <c r="I16" s="782"/>
      <c r="J16" s="782"/>
      <c r="K16" s="782"/>
      <c r="L16" s="782"/>
      <c r="M16" s="782"/>
      <c r="N16" s="782" t="s">
        <v>1040</v>
      </c>
      <c r="O16" s="782"/>
      <c r="P16" s="782"/>
      <c r="Q16" s="782"/>
      <c r="R16" s="782"/>
      <c r="S16" s="782"/>
      <c r="T16" s="782"/>
      <c r="U16" s="782"/>
      <c r="V16" s="782"/>
      <c r="W16" s="782"/>
      <c r="X16" s="782"/>
      <c r="Y16" s="782"/>
    </row>
    <row r="17" spans="1:32" ht="28.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32" ht="21.75" customHeight="1" x14ac:dyDescent="0.25">
      <c r="A18" s="472" t="s">
        <v>559</v>
      </c>
      <c r="B18" s="413"/>
      <c r="C18" s="413"/>
      <c r="D18" s="413"/>
      <c r="E18" s="473" t="s">
        <v>1041</v>
      </c>
      <c r="F18" s="413"/>
      <c r="G18" s="504"/>
      <c r="H18" s="413"/>
      <c r="I18" s="413"/>
      <c r="J18" s="413"/>
      <c r="K18" s="412"/>
      <c r="L18" s="410"/>
      <c r="M18" s="474"/>
      <c r="N18" s="783" t="s">
        <v>561</v>
      </c>
      <c r="O18" s="783"/>
      <c r="P18" s="783"/>
      <c r="Q18" s="783"/>
      <c r="R18" s="828" t="s">
        <v>1042</v>
      </c>
      <c r="S18" s="828"/>
      <c r="T18" s="828"/>
      <c r="U18" s="828"/>
      <c r="V18" s="828"/>
      <c r="W18" s="828"/>
      <c r="X18" s="828"/>
      <c r="Y18" s="828"/>
    </row>
    <row r="19" spans="1:32" ht="21.75" customHeight="1" x14ac:dyDescent="0.25">
      <c r="A19" s="489" t="s">
        <v>562</v>
      </c>
      <c r="B19" s="476"/>
      <c r="C19" s="568" t="s">
        <v>1043</v>
      </c>
      <c r="D19" s="568"/>
      <c r="E19" s="476"/>
      <c r="F19" s="476"/>
      <c r="G19" s="476"/>
      <c r="H19" s="477"/>
      <c r="I19" s="477"/>
      <c r="J19" s="477"/>
      <c r="K19" s="478"/>
      <c r="L19" s="478"/>
      <c r="M19" s="479"/>
      <c r="N19" s="783"/>
      <c r="O19" s="783"/>
      <c r="P19" s="783"/>
      <c r="Q19" s="783"/>
      <c r="R19" s="828"/>
      <c r="S19" s="828"/>
      <c r="T19" s="828"/>
      <c r="U19" s="828"/>
      <c r="V19" s="828"/>
      <c r="W19" s="828"/>
      <c r="X19" s="828"/>
      <c r="Y19" s="828"/>
    </row>
    <row r="20" spans="1:32"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32"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32" x14ac:dyDescent="0.25">
      <c r="A22" s="434"/>
      <c r="B22" s="434"/>
      <c r="C22" s="745" t="s">
        <v>564</v>
      </c>
      <c r="D22" s="745"/>
      <c r="E22" s="745"/>
      <c r="F22" s="745"/>
      <c r="G22" s="745"/>
      <c r="H22" s="745"/>
      <c r="I22" s="745"/>
      <c r="J22" s="745"/>
      <c r="K22" s="745"/>
      <c r="L22" s="745" t="s">
        <v>565</v>
      </c>
      <c r="M22" s="745"/>
      <c r="N22" s="745"/>
      <c r="O22" s="745"/>
      <c r="P22" s="745"/>
      <c r="Q22" s="745"/>
      <c r="R22" s="745"/>
      <c r="S22" s="745" t="s">
        <v>566</v>
      </c>
      <c r="T22" s="745"/>
      <c r="U22" s="745"/>
      <c r="V22" s="745"/>
      <c r="W22" s="745"/>
      <c r="X22" s="745"/>
      <c r="Y22" s="745"/>
      <c r="Z22" s="857"/>
      <c r="AA22" s="857"/>
      <c r="AB22" s="857"/>
      <c r="AC22" s="857"/>
      <c r="AD22" s="857"/>
      <c r="AE22" s="857"/>
      <c r="AF22" s="857"/>
    </row>
    <row r="23" spans="1:32" ht="27.75" customHeight="1" x14ac:dyDescent="0.25">
      <c r="A23" s="747" t="s">
        <v>567</v>
      </c>
      <c r="B23" s="747"/>
      <c r="C23" s="780" t="s">
        <v>1044</v>
      </c>
      <c r="D23" s="780"/>
      <c r="E23" s="780"/>
      <c r="F23" s="780"/>
      <c r="G23" s="780"/>
      <c r="H23" s="780"/>
      <c r="I23" s="780"/>
      <c r="J23" s="780"/>
      <c r="K23" s="780"/>
      <c r="L23" s="780" t="s">
        <v>1045</v>
      </c>
      <c r="M23" s="780"/>
      <c r="N23" s="780"/>
      <c r="O23" s="780"/>
      <c r="P23" s="780"/>
      <c r="Q23" s="780"/>
      <c r="R23" s="780"/>
      <c r="S23" s="780" t="s">
        <v>1046</v>
      </c>
      <c r="T23" s="780"/>
      <c r="U23" s="780"/>
      <c r="V23" s="780"/>
      <c r="W23" s="780"/>
      <c r="X23" s="780"/>
      <c r="Y23" s="780"/>
      <c r="Z23" s="856"/>
      <c r="AA23" s="856"/>
      <c r="AB23" s="856"/>
      <c r="AC23" s="856"/>
      <c r="AD23" s="856"/>
      <c r="AE23" s="856"/>
      <c r="AF23" s="856"/>
    </row>
    <row r="24" spans="1:32" ht="78" customHeight="1" x14ac:dyDescent="0.25">
      <c r="A24" s="743" t="s">
        <v>568</v>
      </c>
      <c r="B24" s="743"/>
      <c r="C24" s="780" t="s">
        <v>1047</v>
      </c>
      <c r="D24" s="780"/>
      <c r="E24" s="780"/>
      <c r="F24" s="780"/>
      <c r="G24" s="780"/>
      <c r="H24" s="780"/>
      <c r="I24" s="780"/>
      <c r="J24" s="780"/>
      <c r="K24" s="780"/>
      <c r="L24" s="780" t="s">
        <v>1048</v>
      </c>
      <c r="M24" s="780"/>
      <c r="N24" s="780"/>
      <c r="O24" s="780"/>
      <c r="P24" s="780"/>
      <c r="Q24" s="780"/>
      <c r="R24" s="780"/>
      <c r="S24" s="780" t="s">
        <v>1049</v>
      </c>
      <c r="T24" s="780"/>
      <c r="U24" s="780"/>
      <c r="V24" s="780"/>
      <c r="W24" s="780"/>
      <c r="X24" s="780"/>
      <c r="Y24" s="780"/>
      <c r="Z24" s="856"/>
      <c r="AA24" s="856"/>
      <c r="AB24" s="856"/>
      <c r="AC24" s="856"/>
      <c r="AD24" s="856"/>
      <c r="AE24" s="856"/>
      <c r="AF24" s="856"/>
    </row>
    <row r="25" spans="1:32" ht="27.7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591</v>
      </c>
      <c r="T25" s="780"/>
      <c r="U25" s="780"/>
      <c r="V25" s="780"/>
      <c r="W25" s="780"/>
      <c r="X25" s="780"/>
      <c r="Y25" s="780"/>
      <c r="Z25" s="856"/>
      <c r="AA25" s="856"/>
      <c r="AB25" s="856"/>
      <c r="AC25" s="856"/>
      <c r="AD25" s="856"/>
      <c r="AE25" s="856"/>
      <c r="AF25" s="856"/>
    </row>
    <row r="26" spans="1:32" ht="54.75" customHeight="1" x14ac:dyDescent="0.25">
      <c r="A26" s="741" t="s">
        <v>570</v>
      </c>
      <c r="B26" s="741"/>
      <c r="C26" s="780" t="s">
        <v>1050</v>
      </c>
      <c r="D26" s="780"/>
      <c r="E26" s="780"/>
      <c r="F26" s="780"/>
      <c r="G26" s="780"/>
      <c r="H26" s="780"/>
      <c r="I26" s="780"/>
      <c r="J26" s="780"/>
      <c r="K26" s="780"/>
      <c r="L26" s="780" t="s">
        <v>1051</v>
      </c>
      <c r="M26" s="780"/>
      <c r="N26" s="780"/>
      <c r="O26" s="780"/>
      <c r="P26" s="780"/>
      <c r="Q26" s="780"/>
      <c r="R26" s="780"/>
      <c r="S26" s="780" t="s">
        <v>1052</v>
      </c>
      <c r="T26" s="780"/>
      <c r="U26" s="780"/>
      <c r="V26" s="780"/>
      <c r="W26" s="780"/>
      <c r="X26" s="780"/>
      <c r="Y26" s="780"/>
      <c r="Z26" s="856"/>
      <c r="AA26" s="856"/>
      <c r="AB26" s="856"/>
      <c r="AC26" s="856"/>
      <c r="AD26" s="856"/>
      <c r="AE26" s="856"/>
      <c r="AF26" s="856"/>
    </row>
    <row r="27" spans="1:32" ht="27.75" customHeight="1" x14ac:dyDescent="0.25">
      <c r="A27" s="743" t="s">
        <v>571</v>
      </c>
      <c r="B27" s="743"/>
      <c r="C27" s="780" t="s">
        <v>1053</v>
      </c>
      <c r="D27" s="780"/>
      <c r="E27" s="780"/>
      <c r="F27" s="780"/>
      <c r="G27" s="780"/>
      <c r="H27" s="780"/>
      <c r="I27" s="780"/>
      <c r="J27" s="780"/>
      <c r="K27" s="780"/>
      <c r="L27" s="780" t="s">
        <v>1054</v>
      </c>
      <c r="M27" s="780"/>
      <c r="N27" s="780"/>
      <c r="O27" s="780"/>
      <c r="P27" s="780"/>
      <c r="Q27" s="780"/>
      <c r="R27" s="780"/>
      <c r="S27" s="780" t="s">
        <v>1055</v>
      </c>
      <c r="T27" s="780"/>
      <c r="U27" s="780"/>
      <c r="V27" s="780"/>
      <c r="W27" s="780"/>
      <c r="X27" s="780"/>
      <c r="Y27" s="780"/>
      <c r="Z27" s="856"/>
      <c r="AA27" s="856"/>
      <c r="AB27" s="856"/>
      <c r="AC27" s="856"/>
      <c r="AD27" s="856"/>
      <c r="AE27" s="856"/>
      <c r="AF27" s="856"/>
    </row>
  </sheetData>
  <mergeCells count="59">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Y19"/>
    <mergeCell ref="A21:Y21"/>
    <mergeCell ref="C22:K22"/>
    <mergeCell ref="L22:R22"/>
    <mergeCell ref="S22:Y22"/>
    <mergeCell ref="Z22:AF22"/>
    <mergeCell ref="A23:B23"/>
    <mergeCell ref="C23:K23"/>
    <mergeCell ref="L23:R23"/>
    <mergeCell ref="S23:Y23"/>
    <mergeCell ref="Z23:AF23"/>
    <mergeCell ref="A24:B24"/>
    <mergeCell ref="C24:K24"/>
    <mergeCell ref="L24:R24"/>
    <mergeCell ref="S24:Y24"/>
    <mergeCell ref="Z24:AF24"/>
    <mergeCell ref="A25:B25"/>
    <mergeCell ref="C25:K25"/>
    <mergeCell ref="L25:R25"/>
    <mergeCell ref="S25:Y25"/>
    <mergeCell ref="Z25:AF25"/>
    <mergeCell ref="A26:B26"/>
    <mergeCell ref="C26:K26"/>
    <mergeCell ref="L26:R26"/>
    <mergeCell ref="S26:Y26"/>
    <mergeCell ref="Z26:AF26"/>
    <mergeCell ref="A27:B27"/>
    <mergeCell ref="C27:K27"/>
    <mergeCell ref="L27:R27"/>
    <mergeCell ref="S27:Y27"/>
    <mergeCell ref="Z27:AF27"/>
  </mergeCells>
  <pageMargins left="0.7" right="0.7" top="0.75" bottom="0.75" header="0.51180555555555496" footer="0.51180555555555496"/>
  <pageSetup paperSize="0" scale="0" firstPageNumber="0" orientation="portrait" usePrinterDefaults="0" horizontalDpi="0" verticalDpi="0" copie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863" t="s">
        <v>572</v>
      </c>
      <c r="B1" s="608" t="s">
        <v>416</v>
      </c>
      <c r="C1" s="609"/>
      <c r="D1" s="609"/>
      <c r="E1" s="609"/>
      <c r="F1" s="609"/>
      <c r="G1" s="609"/>
      <c r="H1" s="609"/>
      <c r="I1" s="609"/>
      <c r="J1" s="609"/>
      <c r="K1" s="609"/>
      <c r="L1" s="609"/>
      <c r="M1" s="610"/>
      <c r="N1" s="611" t="s">
        <v>552</v>
      </c>
      <c r="O1" s="612"/>
      <c r="P1" s="612"/>
      <c r="Q1" s="612"/>
      <c r="R1" s="612"/>
      <c r="S1" s="612"/>
      <c r="T1" s="612"/>
      <c r="U1" s="612"/>
      <c r="V1" s="612"/>
      <c r="W1" s="612"/>
      <c r="X1" s="612"/>
      <c r="Y1" s="613"/>
    </row>
    <row r="2" spans="1:25" ht="15.75" customHeight="1" x14ac:dyDescent="0.25">
      <c r="A2" s="863"/>
      <c r="B2" s="864" t="s">
        <v>492</v>
      </c>
      <c r="C2" s="864"/>
      <c r="D2" s="864"/>
      <c r="E2" s="864"/>
      <c r="F2" s="864"/>
      <c r="G2" s="864"/>
      <c r="H2" s="864"/>
      <c r="I2" s="864"/>
      <c r="J2" s="864"/>
      <c r="K2" s="864"/>
      <c r="L2" s="864"/>
      <c r="M2" s="864"/>
      <c r="N2" s="614" t="s">
        <v>499</v>
      </c>
      <c r="O2" s="615"/>
      <c r="P2" s="615"/>
      <c r="Q2" s="615"/>
      <c r="R2" s="615"/>
      <c r="S2" s="615"/>
      <c r="T2" s="615"/>
      <c r="U2" s="615"/>
      <c r="V2" s="615"/>
      <c r="W2" s="615"/>
      <c r="X2" s="615"/>
      <c r="Y2" s="616"/>
    </row>
    <row r="3" spans="1:25" x14ac:dyDescent="0.25">
      <c r="A3" s="608" t="s">
        <v>127</v>
      </c>
      <c r="B3" s="617"/>
      <c r="C3" s="617"/>
      <c r="D3" s="617"/>
      <c r="E3" s="618"/>
      <c r="F3" s="617"/>
      <c r="G3" s="617"/>
      <c r="H3" s="618"/>
      <c r="I3" s="617"/>
      <c r="J3" s="617"/>
      <c r="K3" s="619" t="s">
        <v>553</v>
      </c>
      <c r="L3" s="620"/>
      <c r="M3" s="620"/>
      <c r="N3" s="620"/>
      <c r="O3" s="617"/>
      <c r="P3" s="617"/>
      <c r="Q3" s="617"/>
      <c r="R3" s="621" t="s">
        <v>554</v>
      </c>
      <c r="S3" s="617"/>
      <c r="T3" s="617"/>
      <c r="U3" s="617"/>
      <c r="V3" s="617"/>
      <c r="W3" s="617"/>
      <c r="X3" s="617"/>
      <c r="Y3" s="622"/>
    </row>
    <row r="4" spans="1:25" ht="31.5" customHeight="1" x14ac:dyDescent="0.25">
      <c r="A4" s="623" t="s">
        <v>174</v>
      </c>
      <c r="B4" s="858" t="s">
        <v>175</v>
      </c>
      <c r="C4" s="858"/>
      <c r="D4" s="858"/>
      <c r="E4" s="858"/>
      <c r="F4" s="858"/>
      <c r="G4" s="858"/>
      <c r="H4" s="858"/>
      <c r="I4" s="858"/>
      <c r="J4" s="858"/>
      <c r="K4" s="624" t="s">
        <v>126</v>
      </c>
      <c r="L4" s="859" t="s">
        <v>166</v>
      </c>
      <c r="M4" s="859"/>
      <c r="N4" s="859"/>
      <c r="O4" s="859"/>
      <c r="P4" s="859"/>
      <c r="Q4" s="859"/>
      <c r="R4" s="860" t="s">
        <v>573</v>
      </c>
      <c r="S4" s="860"/>
      <c r="T4" s="860"/>
      <c r="U4" s="860"/>
      <c r="V4" s="860"/>
      <c r="W4" s="860"/>
      <c r="X4" s="860"/>
      <c r="Y4" s="860"/>
    </row>
    <row r="5" spans="1:25" ht="35.25" customHeight="1" x14ac:dyDescent="0.25">
      <c r="A5" s="625"/>
      <c r="B5" s="626"/>
      <c r="C5" s="626"/>
      <c r="D5" s="626"/>
      <c r="E5" s="627"/>
      <c r="F5" s="627"/>
      <c r="G5" s="627"/>
      <c r="H5" s="627"/>
      <c r="I5" s="627"/>
      <c r="J5" s="627"/>
      <c r="K5" s="628" t="s">
        <v>176</v>
      </c>
      <c r="L5" s="861" t="s">
        <v>378</v>
      </c>
      <c r="M5" s="861"/>
      <c r="N5" s="861"/>
      <c r="O5" s="861"/>
      <c r="P5" s="861"/>
      <c r="Q5" s="861"/>
      <c r="R5" s="862"/>
      <c r="S5" s="862"/>
      <c r="T5" s="862"/>
      <c r="U5" s="862"/>
      <c r="V5" s="862"/>
      <c r="W5" s="862"/>
      <c r="X5" s="862"/>
      <c r="Y5" s="862"/>
    </row>
    <row r="6" spans="1:25" ht="31.5" customHeight="1" x14ac:dyDescent="0.25">
      <c r="A6" s="623" t="s">
        <v>183</v>
      </c>
      <c r="B6" s="858" t="s">
        <v>184</v>
      </c>
      <c r="C6" s="858"/>
      <c r="D6" s="858"/>
      <c r="E6" s="858"/>
      <c r="F6" s="858"/>
      <c r="G6" s="858"/>
      <c r="H6" s="858"/>
      <c r="I6" s="858"/>
      <c r="J6" s="858"/>
      <c r="K6" s="624" t="s">
        <v>185</v>
      </c>
      <c r="L6" s="859" t="s">
        <v>284</v>
      </c>
      <c r="M6" s="859"/>
      <c r="N6" s="859"/>
      <c r="O6" s="859"/>
      <c r="P6" s="859"/>
      <c r="Q6" s="859"/>
      <c r="R6" s="860" t="s">
        <v>795</v>
      </c>
      <c r="S6" s="860"/>
      <c r="T6" s="860"/>
      <c r="U6" s="860"/>
      <c r="V6" s="860"/>
      <c r="W6" s="860"/>
      <c r="X6" s="860"/>
      <c r="Y6" s="860"/>
    </row>
    <row r="7" spans="1:25" ht="31.5" customHeight="1" x14ac:dyDescent="0.25">
      <c r="A7" s="629"/>
      <c r="B7" s="630"/>
      <c r="C7" s="630"/>
      <c r="D7" s="630"/>
      <c r="E7" s="630"/>
      <c r="F7" s="630"/>
      <c r="G7" s="630"/>
      <c r="H7" s="630"/>
      <c r="I7" s="630"/>
      <c r="J7" s="630"/>
      <c r="K7" s="628"/>
      <c r="L7" s="861"/>
      <c r="M7" s="861"/>
      <c r="N7" s="861"/>
      <c r="O7" s="861"/>
      <c r="P7" s="861"/>
      <c r="Q7" s="861"/>
      <c r="R7" s="862"/>
      <c r="S7" s="862"/>
      <c r="T7" s="862"/>
      <c r="U7" s="862"/>
      <c r="V7" s="862"/>
      <c r="W7" s="862"/>
      <c r="X7" s="862"/>
      <c r="Y7" s="862"/>
    </row>
    <row r="8" spans="1:25" ht="31.5" customHeight="1" x14ac:dyDescent="0.25">
      <c r="A8" s="623" t="s">
        <v>219</v>
      </c>
      <c r="B8" s="858" t="s">
        <v>220</v>
      </c>
      <c r="C8" s="858"/>
      <c r="D8" s="858"/>
      <c r="E8" s="858"/>
      <c r="F8" s="858"/>
      <c r="G8" s="858"/>
      <c r="H8" s="858"/>
      <c r="I8" s="858"/>
      <c r="J8" s="858"/>
      <c r="K8" s="624" t="s">
        <v>221</v>
      </c>
      <c r="L8" s="859" t="s">
        <v>360</v>
      </c>
      <c r="M8" s="859"/>
      <c r="N8" s="859"/>
      <c r="O8" s="859"/>
      <c r="P8" s="859"/>
      <c r="Q8" s="859"/>
      <c r="R8" s="860" t="s">
        <v>362</v>
      </c>
      <c r="S8" s="860"/>
      <c r="T8" s="860"/>
      <c r="U8" s="860"/>
      <c r="V8" s="860"/>
      <c r="W8" s="860"/>
      <c r="X8" s="860"/>
      <c r="Y8" s="860"/>
    </row>
    <row r="9" spans="1:25" ht="31.5" customHeight="1" x14ac:dyDescent="0.25">
      <c r="A9" s="631"/>
      <c r="B9" s="632"/>
      <c r="C9" s="632"/>
      <c r="D9" s="632"/>
      <c r="E9" s="632"/>
      <c r="F9" s="632"/>
      <c r="G9" s="632"/>
      <c r="H9" s="632"/>
      <c r="I9" s="632"/>
      <c r="J9" s="632"/>
      <c r="K9" s="628"/>
      <c r="L9" s="861"/>
      <c r="M9" s="861"/>
      <c r="N9" s="861"/>
      <c r="O9" s="861"/>
      <c r="P9" s="861"/>
      <c r="Q9" s="861"/>
      <c r="R9" s="862"/>
      <c r="S9" s="862"/>
      <c r="T9" s="862"/>
      <c r="U9" s="862"/>
      <c r="V9" s="862"/>
      <c r="W9" s="862"/>
      <c r="X9" s="862"/>
      <c r="Y9" s="862"/>
    </row>
    <row r="10" spans="1:25" ht="31.5" customHeight="1" x14ac:dyDescent="0.25">
      <c r="A10" s="623"/>
      <c r="B10" s="858"/>
      <c r="C10" s="858"/>
      <c r="D10" s="858"/>
      <c r="E10" s="858"/>
      <c r="F10" s="858"/>
      <c r="G10" s="858"/>
      <c r="H10" s="858"/>
      <c r="I10" s="858"/>
      <c r="J10" s="858"/>
      <c r="K10" s="624"/>
      <c r="L10" s="859"/>
      <c r="M10" s="859"/>
      <c r="N10" s="859"/>
      <c r="O10" s="859"/>
      <c r="P10" s="859"/>
      <c r="Q10" s="859"/>
      <c r="R10" s="860"/>
      <c r="S10" s="860"/>
      <c r="T10" s="860"/>
      <c r="U10" s="860"/>
      <c r="V10" s="860"/>
      <c r="W10" s="860"/>
      <c r="X10" s="860"/>
      <c r="Y10" s="860"/>
    </row>
    <row r="11" spans="1:25" ht="31.5" customHeight="1" x14ac:dyDescent="0.25">
      <c r="A11" s="623"/>
      <c r="B11" s="858"/>
      <c r="C11" s="858"/>
      <c r="D11" s="858"/>
      <c r="E11" s="858"/>
      <c r="F11" s="858"/>
      <c r="G11" s="858"/>
      <c r="H11" s="858"/>
      <c r="I11" s="858"/>
      <c r="J11" s="858"/>
      <c r="K11" s="624"/>
      <c r="L11" s="859"/>
      <c r="M11" s="859"/>
      <c r="N11" s="859"/>
      <c r="O11" s="859"/>
      <c r="P11" s="859"/>
      <c r="Q11" s="859"/>
      <c r="R11" s="860"/>
      <c r="S11" s="860"/>
      <c r="T11" s="860"/>
      <c r="U11" s="860"/>
      <c r="V11" s="860"/>
      <c r="W11" s="860"/>
      <c r="X11" s="860"/>
      <c r="Y11" s="860"/>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1056</v>
      </c>
      <c r="B13" s="788"/>
      <c r="C13" s="788"/>
      <c r="D13" s="788"/>
      <c r="E13" s="788"/>
      <c r="F13" s="788"/>
      <c r="G13" s="788"/>
      <c r="H13" s="788"/>
      <c r="I13" s="788"/>
      <c r="J13" s="788"/>
      <c r="K13" s="788"/>
      <c r="L13" s="788"/>
      <c r="M13" s="788"/>
      <c r="N13" s="788" t="s">
        <v>1057</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2.5" customHeight="1" x14ac:dyDescent="0.25">
      <c r="A16" s="782" t="s">
        <v>1058</v>
      </c>
      <c r="B16" s="782"/>
      <c r="C16" s="782"/>
      <c r="D16" s="782"/>
      <c r="E16" s="782"/>
      <c r="F16" s="782"/>
      <c r="G16" s="782"/>
      <c r="H16" s="782"/>
      <c r="I16" s="782"/>
      <c r="J16" s="782"/>
      <c r="K16" s="782"/>
      <c r="L16" s="782"/>
      <c r="M16" s="782"/>
      <c r="N16" s="782" t="s">
        <v>1059</v>
      </c>
      <c r="O16" s="782"/>
      <c r="P16" s="782"/>
      <c r="Q16" s="782"/>
      <c r="R16" s="782"/>
      <c r="S16" s="782"/>
      <c r="T16" s="782"/>
      <c r="U16" s="782"/>
      <c r="V16" s="782"/>
      <c r="W16" s="782"/>
      <c r="X16" s="782"/>
      <c r="Y16" s="782"/>
    </row>
    <row r="17" spans="1:25" ht="22.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13"/>
      <c r="F18" s="473" t="s">
        <v>684</v>
      </c>
      <c r="G18" s="504"/>
      <c r="H18" s="413"/>
      <c r="I18" s="413"/>
      <c r="J18" s="413"/>
      <c r="K18" s="412"/>
      <c r="L18" s="410"/>
      <c r="M18" s="474"/>
      <c r="N18" s="783" t="s">
        <v>561</v>
      </c>
      <c r="O18" s="783"/>
      <c r="P18" s="783"/>
      <c r="Q18" s="783"/>
      <c r="R18" s="784"/>
      <c r="S18" s="784"/>
      <c r="T18" s="784"/>
      <c r="U18" s="784"/>
      <c r="V18" s="785"/>
      <c r="W18" s="785"/>
      <c r="X18" s="785"/>
      <c r="Y18" s="785"/>
    </row>
    <row r="19" spans="1:25"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633"/>
      <c r="B20" s="634"/>
      <c r="C20" s="634"/>
      <c r="D20" s="634"/>
      <c r="E20" s="634"/>
      <c r="F20" s="634"/>
      <c r="G20" s="634"/>
      <c r="H20" s="635"/>
      <c r="I20" s="635"/>
      <c r="J20" s="635"/>
      <c r="K20" s="636"/>
      <c r="L20" s="636"/>
      <c r="M20" s="636"/>
      <c r="N20" s="636"/>
      <c r="O20" s="637"/>
      <c r="P20" s="637"/>
      <c r="Q20" s="637"/>
      <c r="R20" s="637"/>
      <c r="S20" s="637"/>
      <c r="T20" s="637"/>
      <c r="U20" s="637"/>
      <c r="V20" s="637"/>
      <c r="W20" s="637"/>
      <c r="X20" s="637"/>
      <c r="Y20" s="637"/>
    </row>
    <row r="21" spans="1:25" ht="15.75" x14ac:dyDescent="0.25">
      <c r="A21" s="799" t="s">
        <v>563</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row>
    <row r="22" spans="1:25" x14ac:dyDescent="0.25">
      <c r="A22" s="506"/>
      <c r="B22" s="507"/>
      <c r="C22" s="800" t="s">
        <v>564</v>
      </c>
      <c r="D22" s="800"/>
      <c r="E22" s="800"/>
      <c r="F22" s="800"/>
      <c r="G22" s="800"/>
      <c r="H22" s="800"/>
      <c r="I22" s="800"/>
      <c r="J22" s="800"/>
      <c r="K22" s="800"/>
      <c r="L22" s="801" t="s">
        <v>565</v>
      </c>
      <c r="M22" s="801"/>
      <c r="N22" s="801"/>
      <c r="O22" s="801"/>
      <c r="P22" s="801"/>
      <c r="Q22" s="801"/>
      <c r="R22" s="801"/>
      <c r="S22" s="800" t="s">
        <v>566</v>
      </c>
      <c r="T22" s="800"/>
      <c r="U22" s="800"/>
      <c r="V22" s="800"/>
      <c r="W22" s="800"/>
      <c r="X22" s="800"/>
      <c r="Y22" s="800"/>
    </row>
    <row r="23" spans="1:25" ht="27.75" customHeight="1" x14ac:dyDescent="0.25">
      <c r="A23" s="747" t="s">
        <v>567</v>
      </c>
      <c r="B23" s="747"/>
      <c r="C23" s="780" t="s">
        <v>1060</v>
      </c>
      <c r="D23" s="780"/>
      <c r="E23" s="780"/>
      <c r="F23" s="780"/>
      <c r="G23" s="780"/>
      <c r="H23" s="780"/>
      <c r="I23" s="780"/>
      <c r="J23" s="780"/>
      <c r="K23" s="780"/>
      <c r="L23" s="781" t="s">
        <v>1061</v>
      </c>
      <c r="M23" s="781"/>
      <c r="N23" s="781"/>
      <c r="O23" s="781"/>
      <c r="P23" s="781"/>
      <c r="Q23" s="781"/>
      <c r="R23" s="781"/>
      <c r="S23" s="797"/>
      <c r="T23" s="797"/>
      <c r="U23" s="797"/>
      <c r="V23" s="797"/>
      <c r="W23" s="797"/>
      <c r="X23" s="797"/>
      <c r="Y23" s="797"/>
    </row>
    <row r="24" spans="1:25" ht="59.25" customHeight="1" x14ac:dyDescent="0.25">
      <c r="A24" s="743" t="s">
        <v>568</v>
      </c>
      <c r="B24" s="743"/>
      <c r="C24" s="780" t="s">
        <v>1062</v>
      </c>
      <c r="D24" s="780"/>
      <c r="E24" s="780"/>
      <c r="F24" s="780"/>
      <c r="G24" s="780"/>
      <c r="H24" s="780"/>
      <c r="I24" s="780"/>
      <c r="J24" s="780"/>
      <c r="K24" s="780"/>
      <c r="L24" s="780" t="s">
        <v>1063</v>
      </c>
      <c r="M24" s="780"/>
      <c r="N24" s="780"/>
      <c r="O24" s="780"/>
      <c r="P24" s="780"/>
      <c r="Q24" s="780"/>
      <c r="R24" s="780"/>
      <c r="S24" s="797"/>
      <c r="T24" s="797"/>
      <c r="U24" s="797"/>
      <c r="V24" s="797"/>
      <c r="W24" s="797"/>
      <c r="X24" s="797"/>
      <c r="Y24" s="797"/>
    </row>
    <row r="25" spans="1:25" ht="36.7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97"/>
      <c r="T25" s="797"/>
      <c r="U25" s="797"/>
      <c r="V25" s="797"/>
      <c r="W25" s="797"/>
      <c r="X25" s="797"/>
      <c r="Y25" s="797"/>
    </row>
    <row r="26" spans="1:25" ht="36.75" customHeight="1" x14ac:dyDescent="0.25">
      <c r="A26" s="741" t="s">
        <v>570</v>
      </c>
      <c r="B26" s="741"/>
      <c r="C26" s="780" t="s">
        <v>1064</v>
      </c>
      <c r="D26" s="780"/>
      <c r="E26" s="780"/>
      <c r="F26" s="780"/>
      <c r="G26" s="780"/>
      <c r="H26" s="780"/>
      <c r="I26" s="780"/>
      <c r="J26" s="780"/>
      <c r="K26" s="780"/>
      <c r="L26" s="780" t="s">
        <v>1065</v>
      </c>
      <c r="M26" s="780"/>
      <c r="N26" s="780"/>
      <c r="O26" s="780"/>
      <c r="P26" s="780"/>
      <c r="Q26" s="780"/>
      <c r="R26" s="780"/>
      <c r="S26" s="797"/>
      <c r="T26" s="797"/>
      <c r="U26" s="797"/>
      <c r="V26" s="797"/>
      <c r="W26" s="797"/>
      <c r="X26" s="797"/>
      <c r="Y26" s="797"/>
    </row>
    <row r="27" spans="1:25" ht="36.75" customHeight="1" x14ac:dyDescent="0.25">
      <c r="A27" s="743" t="s">
        <v>571</v>
      </c>
      <c r="B27" s="743"/>
      <c r="C27" s="780" t="s">
        <v>1066</v>
      </c>
      <c r="D27" s="780"/>
      <c r="E27" s="780"/>
      <c r="F27" s="780"/>
      <c r="G27" s="780"/>
      <c r="H27" s="780"/>
      <c r="I27" s="780"/>
      <c r="J27" s="780"/>
      <c r="K27" s="780"/>
      <c r="L27" s="780" t="s">
        <v>1067</v>
      </c>
      <c r="M27" s="780"/>
      <c r="N27" s="780"/>
      <c r="O27" s="780"/>
      <c r="P27" s="780"/>
      <c r="Q27" s="780"/>
      <c r="R27" s="780"/>
      <c r="S27" s="797"/>
      <c r="T27" s="797"/>
      <c r="U27" s="797"/>
      <c r="V27" s="797"/>
      <c r="W27" s="797"/>
      <c r="X27" s="797"/>
      <c r="Y27" s="797"/>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388" t="s">
        <v>1068</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174</v>
      </c>
      <c r="B4" s="791" t="s">
        <v>175</v>
      </c>
      <c r="C4" s="791"/>
      <c r="D4" s="791"/>
      <c r="E4" s="791"/>
      <c r="F4" s="791"/>
      <c r="G4" s="791"/>
      <c r="H4" s="791"/>
      <c r="I4" s="791"/>
      <c r="J4" s="791"/>
      <c r="K4" s="493" t="s">
        <v>126</v>
      </c>
      <c r="L4" s="792" t="s">
        <v>166</v>
      </c>
      <c r="M4" s="792"/>
      <c r="N4" s="792"/>
      <c r="O4" s="792"/>
      <c r="P4" s="792"/>
      <c r="Q4" s="792"/>
      <c r="R4" s="793" t="s">
        <v>573</v>
      </c>
      <c r="S4" s="793"/>
      <c r="T4" s="793"/>
      <c r="U4" s="793"/>
      <c r="V4" s="793"/>
      <c r="W4" s="793"/>
      <c r="X4" s="793"/>
      <c r="Y4" s="793"/>
    </row>
    <row r="5" spans="1:25" ht="35.25" customHeight="1" x14ac:dyDescent="0.25">
      <c r="A5" s="494"/>
      <c r="B5" s="495"/>
      <c r="C5" s="495"/>
      <c r="D5" s="495"/>
      <c r="E5" s="401"/>
      <c r="F5" s="401"/>
      <c r="G5" s="401"/>
      <c r="H5" s="401"/>
      <c r="I5" s="401"/>
      <c r="J5" s="401"/>
      <c r="K5" s="496" t="s">
        <v>176</v>
      </c>
      <c r="L5" s="794" t="s">
        <v>378</v>
      </c>
      <c r="M5" s="794"/>
      <c r="N5" s="794"/>
      <c r="O5" s="794"/>
      <c r="P5" s="794"/>
      <c r="Q5" s="794"/>
      <c r="R5" s="795"/>
      <c r="S5" s="795"/>
      <c r="T5" s="795"/>
      <c r="U5" s="795"/>
      <c r="V5" s="795"/>
      <c r="W5" s="795"/>
      <c r="X5" s="795"/>
      <c r="Y5" s="795"/>
    </row>
    <row r="6" spans="1:25" ht="32.25" customHeight="1" x14ac:dyDescent="0.25">
      <c r="A6" s="397" t="s">
        <v>210</v>
      </c>
      <c r="B6" s="791" t="s">
        <v>211</v>
      </c>
      <c r="C6" s="791"/>
      <c r="D6" s="791"/>
      <c r="E6" s="791"/>
      <c r="F6" s="791"/>
      <c r="G6" s="791"/>
      <c r="H6" s="791"/>
      <c r="I6" s="791"/>
      <c r="J6" s="791"/>
      <c r="K6" s="493" t="s">
        <v>212</v>
      </c>
      <c r="L6" s="792" t="s">
        <v>380</v>
      </c>
      <c r="M6" s="792"/>
      <c r="N6" s="792"/>
      <c r="O6" s="792"/>
      <c r="P6" s="792"/>
      <c r="Q6" s="792"/>
      <c r="R6" s="793" t="s">
        <v>659</v>
      </c>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54" customHeight="1" x14ac:dyDescent="0.25">
      <c r="A8" s="397" t="s">
        <v>228</v>
      </c>
      <c r="B8" s="791" t="s">
        <v>229</v>
      </c>
      <c r="C8" s="791"/>
      <c r="D8" s="791"/>
      <c r="E8" s="791"/>
      <c r="F8" s="791"/>
      <c r="G8" s="791"/>
      <c r="H8" s="791"/>
      <c r="I8" s="791"/>
      <c r="J8" s="791"/>
      <c r="K8" s="493" t="s">
        <v>212</v>
      </c>
      <c r="L8" s="792" t="s">
        <v>380</v>
      </c>
      <c r="M8" s="792"/>
      <c r="N8" s="792"/>
      <c r="O8" s="792"/>
      <c r="P8" s="792"/>
      <c r="Q8" s="792"/>
      <c r="R8" s="793" t="s">
        <v>659</v>
      </c>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5.1" customHeight="1" x14ac:dyDescent="0.25">
      <c r="A10" s="397" t="s">
        <v>294</v>
      </c>
      <c r="B10" s="791" t="s">
        <v>295</v>
      </c>
      <c r="C10" s="791"/>
      <c r="D10" s="791"/>
      <c r="E10" s="791"/>
      <c r="F10" s="791"/>
      <c r="G10" s="791"/>
      <c r="H10" s="791"/>
      <c r="I10" s="791"/>
      <c r="J10" s="791"/>
      <c r="K10" s="493" t="s">
        <v>296</v>
      </c>
      <c r="L10" s="792" t="s">
        <v>377</v>
      </c>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2.25" customHeight="1" x14ac:dyDescent="0.25">
      <c r="A13" s="788" t="s">
        <v>1069</v>
      </c>
      <c r="B13" s="788"/>
      <c r="C13" s="788"/>
      <c r="D13" s="788"/>
      <c r="E13" s="788"/>
      <c r="F13" s="788"/>
      <c r="G13" s="788"/>
      <c r="H13" s="788"/>
      <c r="I13" s="788"/>
      <c r="J13" s="788"/>
      <c r="K13" s="788"/>
      <c r="L13" s="788"/>
      <c r="M13" s="788"/>
      <c r="N13" s="788" t="s">
        <v>1070</v>
      </c>
      <c r="O13" s="788"/>
      <c r="P13" s="788"/>
      <c r="Q13" s="788"/>
      <c r="R13" s="788"/>
      <c r="S13" s="788"/>
      <c r="T13" s="788"/>
      <c r="U13" s="788"/>
      <c r="V13" s="788"/>
      <c r="W13" s="788"/>
      <c r="X13" s="788"/>
      <c r="Y13" s="788"/>
    </row>
    <row r="14" spans="1:25" ht="3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15" customHeight="1" x14ac:dyDescent="0.25">
      <c r="A16" s="782" t="s">
        <v>1071</v>
      </c>
      <c r="B16" s="782"/>
      <c r="C16" s="782"/>
      <c r="D16" s="782"/>
      <c r="E16" s="782"/>
      <c r="F16" s="782"/>
      <c r="G16" s="782"/>
      <c r="H16" s="782"/>
      <c r="I16" s="782"/>
      <c r="J16" s="782"/>
      <c r="K16" s="782"/>
      <c r="L16" s="782"/>
      <c r="M16" s="782"/>
      <c r="N16" s="782" t="s">
        <v>1072</v>
      </c>
      <c r="O16" s="782"/>
      <c r="P16" s="782"/>
      <c r="Q16" s="782"/>
      <c r="R16" s="782"/>
      <c r="S16" s="782"/>
      <c r="T16" s="782"/>
      <c r="U16" s="782"/>
      <c r="V16" s="782"/>
      <c r="W16" s="782"/>
      <c r="X16" s="782"/>
      <c r="Y16" s="782"/>
    </row>
    <row r="17" spans="1:25" ht="1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6.25" customHeight="1" x14ac:dyDescent="0.25">
      <c r="A18" s="472" t="s">
        <v>559</v>
      </c>
      <c r="B18" s="413"/>
      <c r="C18" s="413"/>
      <c r="D18" s="413"/>
      <c r="E18" s="413"/>
      <c r="F18" s="413" t="s">
        <v>1073</v>
      </c>
      <c r="G18" s="413"/>
      <c r="H18" s="413"/>
      <c r="I18" s="413"/>
      <c r="J18" s="413"/>
      <c r="K18" s="412"/>
      <c r="L18" s="410"/>
      <c r="M18" s="474"/>
      <c r="N18" s="783" t="s">
        <v>561</v>
      </c>
      <c r="O18" s="783"/>
      <c r="P18" s="783"/>
      <c r="Q18" s="783"/>
      <c r="R18" s="784" t="s">
        <v>1074</v>
      </c>
      <c r="S18" s="784"/>
      <c r="T18" s="784"/>
      <c r="U18" s="784"/>
      <c r="V18" s="785"/>
      <c r="W18" s="785"/>
      <c r="X18" s="785"/>
      <c r="Y18" s="785"/>
    </row>
    <row r="19" spans="1:25" ht="26.25" customHeight="1" x14ac:dyDescent="0.25">
      <c r="A19" s="489" t="s">
        <v>562</v>
      </c>
      <c r="B19" s="476"/>
      <c r="C19" s="476"/>
      <c r="D19" s="476"/>
      <c r="E19" s="476"/>
      <c r="F19" s="476"/>
      <c r="G19" s="476"/>
      <c r="H19" s="477"/>
      <c r="I19" s="477"/>
      <c r="J19" s="477"/>
      <c r="K19" s="478"/>
      <c r="L19" s="478"/>
      <c r="M19" s="479"/>
      <c r="N19" s="783"/>
      <c r="O19" s="783"/>
      <c r="P19" s="783"/>
      <c r="Q19" s="783"/>
      <c r="R19" s="786" t="s">
        <v>1075</v>
      </c>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99" t="s">
        <v>563</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0" customHeight="1" x14ac:dyDescent="0.25">
      <c r="A23" s="747" t="s">
        <v>567</v>
      </c>
      <c r="B23" s="747"/>
      <c r="C23" s="789" t="s">
        <v>1076</v>
      </c>
      <c r="D23" s="789"/>
      <c r="E23" s="789"/>
      <c r="F23" s="789"/>
      <c r="G23" s="789"/>
      <c r="H23" s="789"/>
      <c r="I23" s="789"/>
      <c r="J23" s="789"/>
      <c r="K23" s="789"/>
      <c r="L23" s="781" t="s">
        <v>1077</v>
      </c>
      <c r="M23" s="781"/>
      <c r="N23" s="781"/>
      <c r="O23" s="781"/>
      <c r="P23" s="781"/>
      <c r="Q23" s="781"/>
      <c r="R23" s="781"/>
      <c r="S23" s="780" t="s">
        <v>1078</v>
      </c>
      <c r="T23" s="780"/>
      <c r="U23" s="780"/>
      <c r="V23" s="780"/>
      <c r="W23" s="780"/>
      <c r="X23" s="780"/>
      <c r="Y23" s="780"/>
    </row>
    <row r="24" spans="1:25" ht="174" customHeight="1" x14ac:dyDescent="0.25">
      <c r="A24" s="743" t="s">
        <v>568</v>
      </c>
      <c r="B24" s="743"/>
      <c r="C24" s="780" t="s">
        <v>1079</v>
      </c>
      <c r="D24" s="780"/>
      <c r="E24" s="780"/>
      <c r="F24" s="780"/>
      <c r="G24" s="780"/>
      <c r="H24" s="780"/>
      <c r="I24" s="780"/>
      <c r="J24" s="780"/>
      <c r="K24" s="780"/>
      <c r="L24" s="789" t="s">
        <v>1080</v>
      </c>
      <c r="M24" s="789"/>
      <c r="N24" s="789"/>
      <c r="O24" s="789"/>
      <c r="P24" s="789"/>
      <c r="Q24" s="789"/>
      <c r="R24" s="789"/>
      <c r="S24" s="780" t="s">
        <v>1081</v>
      </c>
      <c r="T24" s="780"/>
      <c r="U24" s="780"/>
      <c r="V24" s="780"/>
      <c r="W24" s="780"/>
      <c r="X24" s="780"/>
      <c r="Y24" s="780"/>
    </row>
    <row r="25" spans="1:25" ht="83.25" customHeight="1" x14ac:dyDescent="0.25">
      <c r="A25" s="741" t="s">
        <v>569</v>
      </c>
      <c r="B25" s="741"/>
      <c r="C25" s="780" t="s">
        <v>590</v>
      </c>
      <c r="D25" s="780"/>
      <c r="E25" s="780"/>
      <c r="F25" s="780"/>
      <c r="G25" s="780"/>
      <c r="H25" s="780"/>
      <c r="I25" s="780"/>
      <c r="J25" s="780"/>
      <c r="K25" s="780"/>
      <c r="L25" s="789" t="s">
        <v>590</v>
      </c>
      <c r="M25" s="789"/>
      <c r="N25" s="789"/>
      <c r="O25" s="789"/>
      <c r="P25" s="789"/>
      <c r="Q25" s="789"/>
      <c r="R25" s="789"/>
      <c r="S25" s="780" t="s">
        <v>1008</v>
      </c>
      <c r="T25" s="780"/>
      <c r="U25" s="780"/>
      <c r="V25" s="780"/>
      <c r="W25" s="780"/>
      <c r="X25" s="780"/>
      <c r="Y25" s="780"/>
    </row>
    <row r="26" spans="1:25" ht="54" customHeight="1" x14ac:dyDescent="0.25">
      <c r="A26" s="741" t="s">
        <v>570</v>
      </c>
      <c r="B26" s="741"/>
      <c r="C26" s="780" t="s">
        <v>1082</v>
      </c>
      <c r="D26" s="780"/>
      <c r="E26" s="780"/>
      <c r="F26" s="780"/>
      <c r="G26" s="780"/>
      <c r="H26" s="780"/>
      <c r="I26" s="780"/>
      <c r="J26" s="780"/>
      <c r="K26" s="780"/>
      <c r="L26" s="780" t="s">
        <v>1083</v>
      </c>
      <c r="M26" s="780"/>
      <c r="N26" s="780"/>
      <c r="O26" s="780"/>
      <c r="P26" s="780"/>
      <c r="Q26" s="780"/>
      <c r="R26" s="780"/>
      <c r="S26" s="780" t="s">
        <v>1084</v>
      </c>
      <c r="T26" s="780"/>
      <c r="U26" s="780"/>
      <c r="V26" s="780"/>
      <c r="W26" s="780"/>
      <c r="X26" s="780"/>
      <c r="Y26" s="780"/>
    </row>
    <row r="27" spans="1:25" ht="45" customHeight="1" x14ac:dyDescent="0.25">
      <c r="A27" s="743" t="s">
        <v>571</v>
      </c>
      <c r="B27" s="743"/>
      <c r="C27" s="780" t="s">
        <v>1085</v>
      </c>
      <c r="D27" s="780"/>
      <c r="E27" s="780"/>
      <c r="F27" s="780"/>
      <c r="G27" s="780"/>
      <c r="H27" s="780"/>
      <c r="I27" s="780"/>
      <c r="J27" s="780"/>
      <c r="K27" s="780"/>
      <c r="L27" s="780" t="s">
        <v>1086</v>
      </c>
      <c r="M27" s="780"/>
      <c r="N27" s="780"/>
      <c r="O27" s="780"/>
      <c r="P27" s="780"/>
      <c r="Q27" s="780"/>
      <c r="R27" s="780"/>
      <c r="S27" s="780" t="s">
        <v>1087</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S25" sqref="S25"/>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388" t="s">
        <v>1088</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6" customHeight="1" x14ac:dyDescent="0.25">
      <c r="A4" s="397" t="s">
        <v>272</v>
      </c>
      <c r="B4" s="791" t="s">
        <v>273</v>
      </c>
      <c r="C4" s="791"/>
      <c r="D4" s="791"/>
      <c r="E4" s="791"/>
      <c r="F4" s="791"/>
      <c r="G4" s="791"/>
      <c r="H4" s="791"/>
      <c r="I4" s="791"/>
      <c r="J4" s="791"/>
      <c r="K4" s="493" t="s">
        <v>274</v>
      </c>
      <c r="L4" s="792" t="s">
        <v>319</v>
      </c>
      <c r="M4" s="792"/>
      <c r="N4" s="792"/>
      <c r="O4" s="792"/>
      <c r="P4" s="792"/>
      <c r="Q4" s="792"/>
      <c r="R4" s="793" t="s">
        <v>695</v>
      </c>
      <c r="S4" s="793"/>
      <c r="T4" s="793"/>
      <c r="U4" s="793"/>
      <c r="V4" s="793"/>
      <c r="W4" s="793"/>
      <c r="X4" s="793"/>
      <c r="Y4" s="793"/>
    </row>
    <row r="5" spans="1:25" ht="36"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6" customHeight="1" x14ac:dyDescent="0.25">
      <c r="A6" s="397" t="s">
        <v>226</v>
      </c>
      <c r="B6" s="791" t="s">
        <v>227</v>
      </c>
      <c r="C6" s="791"/>
      <c r="D6" s="791"/>
      <c r="E6" s="791"/>
      <c r="F6" s="791"/>
      <c r="G6" s="791"/>
      <c r="H6" s="791"/>
      <c r="I6" s="791"/>
      <c r="J6" s="791"/>
      <c r="K6" s="493" t="s">
        <v>176</v>
      </c>
      <c r="L6" s="792" t="s">
        <v>378</v>
      </c>
      <c r="M6" s="792"/>
      <c r="N6" s="792"/>
      <c r="O6" s="792"/>
      <c r="P6" s="792"/>
      <c r="Q6" s="792"/>
      <c r="R6" s="793"/>
      <c r="S6" s="793"/>
      <c r="T6" s="793"/>
      <c r="U6" s="793"/>
      <c r="V6" s="793"/>
      <c r="W6" s="793"/>
      <c r="X6" s="793"/>
      <c r="Y6" s="793"/>
    </row>
    <row r="7" spans="1:25" ht="36"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6" customHeight="1" x14ac:dyDescent="0.25">
      <c r="A8" s="397" t="s">
        <v>228</v>
      </c>
      <c r="B8" s="791" t="s">
        <v>229</v>
      </c>
      <c r="C8" s="791"/>
      <c r="D8" s="791"/>
      <c r="E8" s="791"/>
      <c r="F8" s="791"/>
      <c r="G8" s="791"/>
      <c r="H8" s="791"/>
      <c r="I8" s="791"/>
      <c r="J8" s="791"/>
      <c r="K8" s="493" t="s">
        <v>212</v>
      </c>
      <c r="L8" s="792" t="s">
        <v>380</v>
      </c>
      <c r="M8" s="792"/>
      <c r="N8" s="792"/>
      <c r="O8" s="792"/>
      <c r="P8" s="792"/>
      <c r="Q8" s="792"/>
      <c r="R8" s="793" t="s">
        <v>659</v>
      </c>
      <c r="S8" s="793"/>
      <c r="T8" s="793"/>
      <c r="U8" s="793"/>
      <c r="V8" s="793"/>
      <c r="W8" s="793"/>
      <c r="X8" s="793"/>
      <c r="Y8" s="793"/>
    </row>
    <row r="9" spans="1:25" ht="36"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6"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6"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2.25" customHeight="1" x14ac:dyDescent="0.25">
      <c r="A13" s="788" t="s">
        <v>1089</v>
      </c>
      <c r="B13" s="788"/>
      <c r="C13" s="788"/>
      <c r="D13" s="788"/>
      <c r="E13" s="788"/>
      <c r="F13" s="788"/>
      <c r="G13" s="788"/>
      <c r="H13" s="788"/>
      <c r="I13" s="788"/>
      <c r="J13" s="788"/>
      <c r="K13" s="788"/>
      <c r="L13" s="788"/>
      <c r="M13" s="788"/>
      <c r="N13" s="788" t="s">
        <v>1090</v>
      </c>
      <c r="O13" s="788"/>
      <c r="P13" s="788"/>
      <c r="Q13" s="788"/>
      <c r="R13" s="788"/>
      <c r="S13" s="788"/>
      <c r="T13" s="788"/>
      <c r="U13" s="788"/>
      <c r="V13" s="788"/>
      <c r="W13" s="788"/>
      <c r="X13" s="788"/>
      <c r="Y13" s="788"/>
    </row>
    <row r="14" spans="1:25" ht="3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9.25" customHeight="1" x14ac:dyDescent="0.25">
      <c r="A16" s="782" t="s">
        <v>1091</v>
      </c>
      <c r="B16" s="782"/>
      <c r="C16" s="782"/>
      <c r="D16" s="782"/>
      <c r="E16" s="782"/>
      <c r="F16" s="782"/>
      <c r="G16" s="782"/>
      <c r="H16" s="782"/>
      <c r="I16" s="782"/>
      <c r="J16" s="782"/>
      <c r="K16" s="782"/>
      <c r="L16" s="782"/>
      <c r="M16" s="782"/>
      <c r="N16" s="782" t="s">
        <v>1092</v>
      </c>
      <c r="O16" s="782"/>
      <c r="P16" s="782"/>
      <c r="Q16" s="782"/>
      <c r="R16" s="782"/>
      <c r="S16" s="782"/>
      <c r="T16" s="782"/>
      <c r="U16" s="782"/>
      <c r="V16" s="782"/>
      <c r="W16" s="782"/>
      <c r="X16" s="782"/>
      <c r="Y16" s="782"/>
    </row>
    <row r="17" spans="1:25" ht="29.2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4" customHeight="1" x14ac:dyDescent="0.25">
      <c r="A18" s="472" t="s">
        <v>559</v>
      </c>
      <c r="B18" s="413"/>
      <c r="C18" s="413"/>
      <c r="D18" s="413"/>
      <c r="E18" s="413"/>
      <c r="F18" s="473" t="s">
        <v>747</v>
      </c>
      <c r="G18" s="473"/>
      <c r="H18" s="473"/>
      <c r="I18" s="473"/>
      <c r="J18" s="473"/>
      <c r="K18" s="473"/>
      <c r="L18" s="473"/>
      <c r="M18" s="571"/>
      <c r="N18" s="783" t="s">
        <v>561</v>
      </c>
      <c r="O18" s="783"/>
      <c r="P18" s="783"/>
      <c r="Q18" s="783"/>
      <c r="R18" s="828" t="s">
        <v>1093</v>
      </c>
      <c r="S18" s="828"/>
      <c r="T18" s="828"/>
      <c r="U18" s="828"/>
      <c r="V18" s="828"/>
      <c r="W18" s="828"/>
      <c r="X18" s="828"/>
      <c r="Y18" s="828"/>
    </row>
    <row r="19" spans="1:25" ht="24" customHeight="1" x14ac:dyDescent="0.25">
      <c r="A19" s="489" t="s">
        <v>562</v>
      </c>
      <c r="B19" s="476"/>
      <c r="C19" s="568" t="s">
        <v>1094</v>
      </c>
      <c r="D19" s="568"/>
      <c r="E19" s="568"/>
      <c r="F19" s="568"/>
      <c r="G19" s="568"/>
      <c r="H19" s="568"/>
      <c r="I19" s="505"/>
      <c r="J19" s="505"/>
      <c r="K19" s="806"/>
      <c r="L19" s="806"/>
      <c r="M19" s="806"/>
      <c r="N19" s="783"/>
      <c r="O19" s="783"/>
      <c r="P19" s="783"/>
      <c r="Q19" s="783"/>
      <c r="R19" s="828"/>
      <c r="S19" s="828"/>
      <c r="T19" s="828"/>
      <c r="U19" s="828"/>
      <c r="V19" s="828"/>
      <c r="W19" s="828"/>
      <c r="X19" s="828"/>
      <c r="Y19" s="828"/>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27.75" customHeight="1" x14ac:dyDescent="0.25">
      <c r="A23" s="747" t="s">
        <v>567</v>
      </c>
      <c r="B23" s="747"/>
      <c r="C23" s="780" t="s">
        <v>1095</v>
      </c>
      <c r="D23" s="780"/>
      <c r="E23" s="780"/>
      <c r="F23" s="780"/>
      <c r="G23" s="780"/>
      <c r="H23" s="780"/>
      <c r="I23" s="780"/>
      <c r="J23" s="780"/>
      <c r="K23" s="780"/>
      <c r="L23" s="781" t="s">
        <v>1096</v>
      </c>
      <c r="M23" s="781"/>
      <c r="N23" s="781"/>
      <c r="O23" s="781"/>
      <c r="P23" s="781"/>
      <c r="Q23" s="781"/>
      <c r="R23" s="781"/>
      <c r="S23" s="780" t="s">
        <v>1097</v>
      </c>
      <c r="T23" s="780"/>
      <c r="U23" s="780"/>
      <c r="V23" s="780"/>
      <c r="W23" s="780"/>
      <c r="X23" s="780"/>
      <c r="Y23" s="780"/>
    </row>
    <row r="24" spans="1:25" ht="148.5" customHeight="1" x14ac:dyDescent="0.25">
      <c r="A24" s="743" t="s">
        <v>568</v>
      </c>
      <c r="B24" s="743"/>
      <c r="C24" s="780" t="s">
        <v>1098</v>
      </c>
      <c r="D24" s="780"/>
      <c r="E24" s="780"/>
      <c r="F24" s="780"/>
      <c r="G24" s="780"/>
      <c r="H24" s="780"/>
      <c r="I24" s="780"/>
      <c r="J24" s="780"/>
      <c r="K24" s="780"/>
      <c r="L24" s="780" t="s">
        <v>1099</v>
      </c>
      <c r="M24" s="780"/>
      <c r="N24" s="780"/>
      <c r="O24" s="780"/>
      <c r="P24" s="780"/>
      <c r="Q24" s="780"/>
      <c r="R24" s="780"/>
      <c r="S24" s="780" t="s">
        <v>1100</v>
      </c>
      <c r="T24" s="780"/>
      <c r="U24" s="780"/>
      <c r="V24" s="780"/>
      <c r="W24" s="780"/>
      <c r="X24" s="780"/>
      <c r="Y24" s="780"/>
    </row>
    <row r="25" spans="1:25" ht="39.75" customHeight="1" x14ac:dyDescent="0.25">
      <c r="A25" s="741" t="s">
        <v>569</v>
      </c>
      <c r="B25" s="741"/>
      <c r="C25" s="780" t="s">
        <v>1101</v>
      </c>
      <c r="D25" s="780"/>
      <c r="E25" s="780"/>
      <c r="F25" s="780"/>
      <c r="G25" s="780"/>
      <c r="H25" s="780"/>
      <c r="I25" s="780"/>
      <c r="J25" s="780"/>
      <c r="K25" s="780"/>
      <c r="L25" s="780" t="s">
        <v>1102</v>
      </c>
      <c r="M25" s="780"/>
      <c r="N25" s="780"/>
      <c r="O25" s="780"/>
      <c r="P25" s="780"/>
      <c r="Q25" s="780"/>
      <c r="R25" s="780"/>
      <c r="S25" s="780" t="s">
        <v>1103</v>
      </c>
      <c r="T25" s="780"/>
      <c r="U25" s="780"/>
      <c r="V25" s="780"/>
      <c r="W25" s="780"/>
      <c r="X25" s="780"/>
      <c r="Y25" s="780"/>
    </row>
    <row r="26" spans="1:25" ht="45" customHeight="1" x14ac:dyDescent="0.25">
      <c r="A26" s="741" t="s">
        <v>570</v>
      </c>
      <c r="B26" s="741"/>
      <c r="C26" s="780" t="s">
        <v>1104</v>
      </c>
      <c r="D26" s="780"/>
      <c r="E26" s="780"/>
      <c r="F26" s="780"/>
      <c r="G26" s="780"/>
      <c r="H26" s="780"/>
      <c r="I26" s="780"/>
      <c r="J26" s="780"/>
      <c r="K26" s="780"/>
      <c r="L26" s="780" t="s">
        <v>1105</v>
      </c>
      <c r="M26" s="780"/>
      <c r="N26" s="780"/>
      <c r="O26" s="780"/>
      <c r="P26" s="780"/>
      <c r="Q26" s="780"/>
      <c r="R26" s="780"/>
      <c r="S26" s="780" t="s">
        <v>1106</v>
      </c>
      <c r="T26" s="780"/>
      <c r="U26" s="780"/>
      <c r="V26" s="780"/>
      <c r="W26" s="780"/>
      <c r="X26" s="780"/>
      <c r="Y26" s="780"/>
    </row>
    <row r="27" spans="1:25" ht="58.5" customHeight="1" x14ac:dyDescent="0.25">
      <c r="A27" s="743" t="s">
        <v>571</v>
      </c>
      <c r="B27" s="743"/>
      <c r="C27" s="780" t="s">
        <v>1107</v>
      </c>
      <c r="D27" s="780"/>
      <c r="E27" s="780"/>
      <c r="F27" s="780"/>
      <c r="G27" s="780"/>
      <c r="H27" s="780"/>
      <c r="I27" s="780"/>
      <c r="J27" s="780"/>
      <c r="K27" s="780"/>
      <c r="L27" s="780" t="s">
        <v>1108</v>
      </c>
      <c r="M27" s="780"/>
      <c r="N27" s="780"/>
      <c r="O27" s="780"/>
      <c r="P27" s="780"/>
      <c r="Q27" s="780"/>
      <c r="R27" s="780"/>
      <c r="S27" s="780" t="s">
        <v>1109</v>
      </c>
      <c r="T27" s="780"/>
      <c r="U27" s="780"/>
      <c r="V27" s="780"/>
      <c r="W27" s="780"/>
      <c r="X27" s="780"/>
      <c r="Y27" s="780"/>
    </row>
  </sheetData>
  <mergeCells count="54">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Y19"/>
    <mergeCell ref="K19:M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85" zoomScaleNormal="85"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872" t="s">
        <v>572</v>
      </c>
      <c r="B1" s="638" t="s">
        <v>416</v>
      </c>
      <c r="C1" s="383"/>
      <c r="D1" s="383"/>
      <c r="E1" s="383"/>
      <c r="F1" s="383"/>
      <c r="G1" s="383"/>
      <c r="H1" s="383"/>
      <c r="I1" s="383"/>
      <c r="J1" s="383"/>
      <c r="K1" s="383"/>
      <c r="L1" s="383"/>
      <c r="M1" s="384"/>
      <c r="N1" s="639" t="s">
        <v>552</v>
      </c>
      <c r="O1" s="640"/>
      <c r="P1" s="640"/>
      <c r="Q1" s="640"/>
      <c r="R1" s="640"/>
      <c r="S1" s="640"/>
      <c r="T1" s="640"/>
      <c r="U1" s="640"/>
      <c r="V1" s="640"/>
      <c r="W1" s="640"/>
      <c r="X1" s="640"/>
      <c r="Y1" s="641"/>
    </row>
    <row r="2" spans="1:25" ht="15.75" customHeight="1" x14ac:dyDescent="0.25">
      <c r="A2" s="872"/>
      <c r="B2" s="873" t="s">
        <v>492</v>
      </c>
      <c r="C2" s="873"/>
      <c r="D2" s="873"/>
      <c r="E2" s="873"/>
      <c r="F2" s="873"/>
      <c r="G2" s="873"/>
      <c r="H2" s="873"/>
      <c r="I2" s="873"/>
      <c r="J2" s="873"/>
      <c r="K2" s="873"/>
      <c r="L2" s="873"/>
      <c r="M2" s="873"/>
      <c r="N2" s="642" t="s">
        <v>1110</v>
      </c>
      <c r="O2" s="643"/>
      <c r="P2" s="643"/>
      <c r="Q2" s="643"/>
      <c r="R2" s="643"/>
      <c r="S2" s="643"/>
      <c r="T2" s="643"/>
      <c r="U2" s="643"/>
      <c r="V2" s="643"/>
      <c r="W2" s="643"/>
      <c r="X2" s="643"/>
      <c r="Y2" s="644"/>
    </row>
    <row r="3" spans="1:25" x14ac:dyDescent="0.25">
      <c r="A3" s="638" t="s">
        <v>127</v>
      </c>
      <c r="B3" s="645"/>
      <c r="C3" s="645"/>
      <c r="D3" s="645"/>
      <c r="E3" s="646"/>
      <c r="F3" s="645"/>
      <c r="G3" s="645"/>
      <c r="H3" s="646"/>
      <c r="I3" s="645"/>
      <c r="J3" s="645"/>
      <c r="K3" s="647" t="s">
        <v>553</v>
      </c>
      <c r="L3" s="648"/>
      <c r="M3" s="648"/>
      <c r="N3" s="648"/>
      <c r="O3" s="645"/>
      <c r="P3" s="645"/>
      <c r="Q3" s="645"/>
      <c r="R3" s="649" t="s">
        <v>554</v>
      </c>
      <c r="S3" s="645"/>
      <c r="T3" s="645"/>
      <c r="U3" s="645"/>
      <c r="V3" s="645"/>
      <c r="W3" s="645"/>
      <c r="X3" s="645"/>
      <c r="Y3" s="650"/>
    </row>
    <row r="4" spans="1:25" ht="39.950000000000003" customHeight="1" x14ac:dyDescent="0.25">
      <c r="A4" s="651" t="s">
        <v>174</v>
      </c>
      <c r="B4" s="867" t="s">
        <v>175</v>
      </c>
      <c r="C4" s="867"/>
      <c r="D4" s="867"/>
      <c r="E4" s="867"/>
      <c r="F4" s="867"/>
      <c r="G4" s="867"/>
      <c r="H4" s="867"/>
      <c r="I4" s="867"/>
      <c r="J4" s="867"/>
      <c r="K4" s="652" t="s">
        <v>126</v>
      </c>
      <c r="L4" s="868" t="s">
        <v>166</v>
      </c>
      <c r="M4" s="868"/>
      <c r="N4" s="868"/>
      <c r="O4" s="868"/>
      <c r="P4" s="868"/>
      <c r="Q4" s="868"/>
      <c r="R4" s="869" t="s">
        <v>573</v>
      </c>
      <c r="S4" s="869"/>
      <c r="T4" s="869"/>
      <c r="U4" s="869"/>
      <c r="V4" s="869"/>
      <c r="W4" s="869"/>
      <c r="X4" s="869"/>
      <c r="Y4" s="869"/>
    </row>
    <row r="5" spans="1:25" ht="39.950000000000003" customHeight="1" x14ac:dyDescent="0.25">
      <c r="A5" s="653"/>
      <c r="B5" s="654"/>
      <c r="C5" s="654"/>
      <c r="D5" s="654"/>
      <c r="E5" s="655"/>
      <c r="F5" s="655"/>
      <c r="G5" s="655"/>
      <c r="H5" s="655"/>
      <c r="I5" s="655"/>
      <c r="J5" s="655"/>
      <c r="K5" s="656" t="s">
        <v>176</v>
      </c>
      <c r="L5" s="870" t="s">
        <v>378</v>
      </c>
      <c r="M5" s="870"/>
      <c r="N5" s="870"/>
      <c r="O5" s="870"/>
      <c r="P5" s="870"/>
      <c r="Q5" s="870"/>
      <c r="R5" s="871"/>
      <c r="S5" s="871"/>
      <c r="T5" s="871"/>
      <c r="U5" s="871"/>
      <c r="V5" s="871"/>
      <c r="W5" s="871"/>
      <c r="X5" s="871"/>
      <c r="Y5" s="871"/>
    </row>
    <row r="6" spans="1:25" ht="54.95" customHeight="1" x14ac:dyDescent="0.25">
      <c r="A6" s="651" t="s">
        <v>210</v>
      </c>
      <c r="B6" s="867" t="s">
        <v>211</v>
      </c>
      <c r="C6" s="867"/>
      <c r="D6" s="867"/>
      <c r="E6" s="867"/>
      <c r="F6" s="867"/>
      <c r="G6" s="867"/>
      <c r="H6" s="867"/>
      <c r="I6" s="867"/>
      <c r="J6" s="867"/>
      <c r="K6" s="652" t="s">
        <v>212</v>
      </c>
      <c r="L6" s="868" t="s">
        <v>380</v>
      </c>
      <c r="M6" s="868"/>
      <c r="N6" s="868"/>
      <c r="O6" s="868"/>
      <c r="P6" s="868"/>
      <c r="Q6" s="868"/>
      <c r="R6" s="869" t="s">
        <v>659</v>
      </c>
      <c r="S6" s="869"/>
      <c r="T6" s="869"/>
      <c r="U6" s="869"/>
      <c r="V6" s="869"/>
      <c r="W6" s="869"/>
      <c r="X6" s="869"/>
      <c r="Y6" s="869"/>
    </row>
    <row r="7" spans="1:25" ht="30" customHeight="1" x14ac:dyDescent="0.25">
      <c r="A7" s="403"/>
      <c r="B7" s="404"/>
      <c r="C7" s="404"/>
      <c r="D7" s="404"/>
      <c r="E7" s="404"/>
      <c r="F7" s="404"/>
      <c r="G7" s="404"/>
      <c r="H7" s="404"/>
      <c r="I7" s="404"/>
      <c r="J7" s="404"/>
      <c r="K7" s="656"/>
      <c r="L7" s="870"/>
      <c r="M7" s="870"/>
      <c r="N7" s="870"/>
      <c r="O7" s="870"/>
      <c r="P7" s="870"/>
      <c r="Q7" s="870"/>
      <c r="R7" s="871"/>
      <c r="S7" s="871"/>
      <c r="T7" s="871"/>
      <c r="U7" s="871"/>
      <c r="V7" s="871"/>
      <c r="W7" s="871"/>
      <c r="X7" s="871"/>
      <c r="Y7" s="871"/>
    </row>
    <row r="8" spans="1:25" ht="39.950000000000003" customHeight="1" x14ac:dyDescent="0.25">
      <c r="A8" s="651" t="s">
        <v>226</v>
      </c>
      <c r="B8" s="867" t="s">
        <v>227</v>
      </c>
      <c r="C8" s="867"/>
      <c r="D8" s="867"/>
      <c r="E8" s="867"/>
      <c r="F8" s="867"/>
      <c r="G8" s="867"/>
      <c r="H8" s="867"/>
      <c r="I8" s="867"/>
      <c r="J8" s="867"/>
      <c r="K8" s="652" t="s">
        <v>176</v>
      </c>
      <c r="L8" s="868" t="s">
        <v>378</v>
      </c>
      <c r="M8" s="868"/>
      <c r="N8" s="868"/>
      <c r="O8" s="868"/>
      <c r="P8" s="868"/>
      <c r="Q8" s="868"/>
      <c r="R8" s="869"/>
      <c r="S8" s="869"/>
      <c r="T8" s="869"/>
      <c r="U8" s="869"/>
      <c r="V8" s="869"/>
      <c r="W8" s="869"/>
      <c r="X8" s="869"/>
      <c r="Y8" s="869"/>
    </row>
    <row r="9" spans="1:25" ht="30" customHeight="1" x14ac:dyDescent="0.25">
      <c r="A9" s="657"/>
      <c r="B9" s="658"/>
      <c r="C9" s="658"/>
      <c r="D9" s="658"/>
      <c r="E9" s="658"/>
      <c r="F9" s="658"/>
      <c r="G9" s="658"/>
      <c r="H9" s="658"/>
      <c r="I9" s="658"/>
      <c r="J9" s="658"/>
      <c r="K9" s="656"/>
      <c r="L9" s="870"/>
      <c r="M9" s="870"/>
      <c r="N9" s="870"/>
      <c r="O9" s="870"/>
      <c r="P9" s="870"/>
      <c r="Q9" s="870"/>
      <c r="R9" s="871"/>
      <c r="S9" s="871"/>
      <c r="T9" s="871"/>
      <c r="U9" s="871"/>
      <c r="V9" s="871"/>
      <c r="W9" s="871"/>
      <c r="X9" s="871"/>
      <c r="Y9" s="871"/>
    </row>
    <row r="10" spans="1:25" ht="39.950000000000003" customHeight="1" x14ac:dyDescent="0.25">
      <c r="A10" s="651" t="s">
        <v>294</v>
      </c>
      <c r="B10" s="867" t="s">
        <v>295</v>
      </c>
      <c r="C10" s="867"/>
      <c r="D10" s="867"/>
      <c r="E10" s="867"/>
      <c r="F10" s="867"/>
      <c r="G10" s="867"/>
      <c r="H10" s="867"/>
      <c r="I10" s="867"/>
      <c r="J10" s="867"/>
      <c r="K10" s="652" t="s">
        <v>296</v>
      </c>
      <c r="L10" s="868" t="s">
        <v>377</v>
      </c>
      <c r="M10" s="868"/>
      <c r="N10" s="868"/>
      <c r="O10" s="868"/>
      <c r="P10" s="868"/>
      <c r="Q10" s="868"/>
      <c r="R10" s="869"/>
      <c r="S10" s="869"/>
      <c r="T10" s="869"/>
      <c r="U10" s="869"/>
      <c r="V10" s="869"/>
      <c r="W10" s="869"/>
      <c r="X10" s="869"/>
      <c r="Y10" s="869"/>
    </row>
    <row r="11" spans="1:25" ht="30" customHeight="1" x14ac:dyDescent="0.25">
      <c r="A11" s="651"/>
      <c r="B11" s="867"/>
      <c r="C11" s="867"/>
      <c r="D11" s="867"/>
      <c r="E11" s="867"/>
      <c r="F11" s="867"/>
      <c r="G11" s="867"/>
      <c r="H11" s="867"/>
      <c r="I11" s="867"/>
      <c r="J11" s="867"/>
      <c r="K11" s="652"/>
      <c r="L11" s="868"/>
      <c r="M11" s="868"/>
      <c r="N11" s="868"/>
      <c r="O11" s="868"/>
      <c r="P11" s="868"/>
      <c r="Q11" s="868"/>
      <c r="R11" s="869"/>
      <c r="S11" s="869"/>
      <c r="T11" s="869"/>
      <c r="U11" s="869"/>
      <c r="V11" s="869"/>
      <c r="W11" s="869"/>
      <c r="X11" s="869"/>
      <c r="Y11" s="869"/>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17.25" customHeight="1" x14ac:dyDescent="0.25">
      <c r="A13" s="788" t="s">
        <v>1111</v>
      </c>
      <c r="B13" s="788"/>
      <c r="C13" s="788"/>
      <c r="D13" s="788"/>
      <c r="E13" s="788"/>
      <c r="F13" s="788"/>
      <c r="G13" s="788"/>
      <c r="H13" s="788"/>
      <c r="I13" s="788"/>
      <c r="J13" s="788"/>
      <c r="K13" s="788"/>
      <c r="L13" s="788"/>
      <c r="M13" s="788"/>
      <c r="N13" s="788" t="s">
        <v>1112</v>
      </c>
      <c r="O13" s="788"/>
      <c r="P13" s="788"/>
      <c r="Q13" s="788"/>
      <c r="R13" s="788"/>
      <c r="S13" s="788"/>
      <c r="T13" s="788"/>
      <c r="U13" s="788"/>
      <c r="V13" s="788"/>
      <c r="W13" s="788"/>
      <c r="X13" s="788"/>
      <c r="Y13" s="788"/>
    </row>
    <row r="14" spans="1:25" ht="17.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1113</v>
      </c>
      <c r="B16" s="782"/>
      <c r="C16" s="782"/>
      <c r="D16" s="782"/>
      <c r="E16" s="782"/>
      <c r="F16" s="782"/>
      <c r="G16" s="782"/>
      <c r="H16" s="782"/>
      <c r="I16" s="782"/>
      <c r="J16" s="782"/>
      <c r="K16" s="782"/>
      <c r="L16" s="782"/>
      <c r="M16" s="782"/>
      <c r="N16" s="782" t="s">
        <v>1114</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659" t="s">
        <v>1115</v>
      </c>
      <c r="F18" s="660"/>
      <c r="G18" s="660"/>
      <c r="H18" s="660"/>
      <c r="I18" s="660"/>
      <c r="J18" s="660"/>
      <c r="K18" s="660"/>
      <c r="L18" s="660"/>
      <c r="M18" s="661"/>
      <c r="N18" s="783" t="s">
        <v>561</v>
      </c>
      <c r="O18" s="783"/>
      <c r="P18" s="783"/>
      <c r="Q18" s="783"/>
      <c r="R18" s="828" t="s">
        <v>1116</v>
      </c>
      <c r="S18" s="828"/>
      <c r="T18" s="828"/>
      <c r="U18" s="828"/>
      <c r="V18" s="828"/>
      <c r="W18" s="828"/>
      <c r="X18" s="828"/>
      <c r="Y18" s="828"/>
    </row>
    <row r="19" spans="1:25" x14ac:dyDescent="0.25">
      <c r="A19" s="489" t="s">
        <v>562</v>
      </c>
      <c r="B19" s="476"/>
      <c r="C19" s="806"/>
      <c r="D19" s="806"/>
      <c r="E19" s="806"/>
      <c r="F19" s="806"/>
      <c r="G19" s="806"/>
      <c r="H19" s="806"/>
      <c r="I19" s="806"/>
      <c r="J19" s="806"/>
      <c r="K19" s="806"/>
      <c r="L19" s="806"/>
      <c r="M19" s="806"/>
      <c r="N19" s="783"/>
      <c r="O19" s="783"/>
      <c r="P19" s="783"/>
      <c r="Q19" s="783"/>
      <c r="R19" s="828"/>
      <c r="S19" s="828"/>
      <c r="T19" s="828"/>
      <c r="U19" s="828"/>
      <c r="V19" s="828"/>
      <c r="W19" s="828"/>
      <c r="X19" s="828"/>
      <c r="Y19" s="828"/>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866" t="s">
        <v>566</v>
      </c>
      <c r="T22" s="866"/>
      <c r="U22" s="866"/>
      <c r="V22" s="866"/>
      <c r="W22" s="866"/>
      <c r="X22" s="866"/>
      <c r="Y22" s="866"/>
    </row>
    <row r="23" spans="1:25" ht="27" customHeight="1" x14ac:dyDescent="0.25">
      <c r="A23" s="747" t="s">
        <v>567</v>
      </c>
      <c r="B23" s="747"/>
      <c r="C23" s="780" t="s">
        <v>1117</v>
      </c>
      <c r="D23" s="780"/>
      <c r="E23" s="780"/>
      <c r="F23" s="780"/>
      <c r="G23" s="780"/>
      <c r="H23" s="780"/>
      <c r="I23" s="780"/>
      <c r="J23" s="780"/>
      <c r="K23" s="780"/>
      <c r="L23" s="781" t="s">
        <v>1118</v>
      </c>
      <c r="M23" s="781"/>
      <c r="N23" s="781"/>
      <c r="O23" s="781"/>
      <c r="P23" s="781"/>
      <c r="Q23" s="781"/>
      <c r="R23" s="781"/>
      <c r="S23" s="865"/>
      <c r="T23" s="865"/>
      <c r="U23" s="865"/>
      <c r="V23" s="865"/>
      <c r="W23" s="865"/>
      <c r="X23" s="865"/>
      <c r="Y23" s="865"/>
    </row>
    <row r="24" spans="1:25" ht="140.1" customHeight="1" x14ac:dyDescent="0.25">
      <c r="A24" s="743" t="s">
        <v>568</v>
      </c>
      <c r="B24" s="743"/>
      <c r="C24" s="780" t="s">
        <v>1119</v>
      </c>
      <c r="D24" s="780"/>
      <c r="E24" s="780"/>
      <c r="F24" s="780"/>
      <c r="G24" s="780"/>
      <c r="H24" s="780"/>
      <c r="I24" s="780"/>
      <c r="J24" s="780"/>
      <c r="K24" s="780"/>
      <c r="L24" s="780" t="s">
        <v>1120</v>
      </c>
      <c r="M24" s="780"/>
      <c r="N24" s="780"/>
      <c r="O24" s="780"/>
      <c r="P24" s="780"/>
      <c r="Q24" s="780"/>
      <c r="R24" s="780"/>
      <c r="S24" s="865"/>
      <c r="T24" s="865"/>
      <c r="U24" s="865"/>
      <c r="V24" s="865"/>
      <c r="W24" s="865"/>
      <c r="X24" s="865"/>
      <c r="Y24" s="865"/>
    </row>
    <row r="25" spans="1:25" ht="27"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865"/>
      <c r="T25" s="865"/>
      <c r="U25" s="865"/>
      <c r="V25" s="865"/>
      <c r="W25" s="865"/>
      <c r="X25" s="865"/>
      <c r="Y25" s="865"/>
    </row>
    <row r="26" spans="1:25" ht="42.75" customHeight="1" x14ac:dyDescent="0.25">
      <c r="A26" s="741" t="s">
        <v>570</v>
      </c>
      <c r="B26" s="741"/>
      <c r="C26" s="780" t="s">
        <v>1121</v>
      </c>
      <c r="D26" s="780"/>
      <c r="E26" s="780"/>
      <c r="F26" s="780"/>
      <c r="G26" s="780"/>
      <c r="H26" s="780"/>
      <c r="I26" s="780"/>
      <c r="J26" s="780"/>
      <c r="K26" s="780"/>
      <c r="L26" s="780" t="s">
        <v>1122</v>
      </c>
      <c r="M26" s="780"/>
      <c r="N26" s="780"/>
      <c r="O26" s="780"/>
      <c r="P26" s="780"/>
      <c r="Q26" s="780"/>
      <c r="R26" s="780"/>
      <c r="S26" s="865"/>
      <c r="T26" s="865"/>
      <c r="U26" s="865"/>
      <c r="V26" s="865"/>
      <c r="W26" s="865"/>
      <c r="X26" s="865"/>
      <c r="Y26" s="865"/>
    </row>
    <row r="27" spans="1:25" ht="42" customHeight="1" x14ac:dyDescent="0.25">
      <c r="A27" s="743" t="s">
        <v>571</v>
      </c>
      <c r="B27" s="743"/>
      <c r="C27" s="780" t="s">
        <v>1123</v>
      </c>
      <c r="D27" s="780"/>
      <c r="E27" s="780"/>
      <c r="F27" s="780"/>
      <c r="G27" s="780"/>
      <c r="H27" s="780"/>
      <c r="I27" s="780"/>
      <c r="J27" s="780"/>
      <c r="K27" s="780"/>
      <c r="L27" s="780" t="s">
        <v>1124</v>
      </c>
      <c r="M27" s="780"/>
      <c r="N27" s="780"/>
      <c r="O27" s="780"/>
      <c r="P27" s="780"/>
      <c r="Q27" s="780"/>
      <c r="R27" s="780"/>
      <c r="S27" s="865"/>
      <c r="T27" s="865"/>
      <c r="U27" s="865"/>
      <c r="V27" s="865"/>
      <c r="W27" s="865"/>
      <c r="X27" s="865"/>
      <c r="Y27" s="865"/>
    </row>
  </sheetData>
  <mergeCells count="54">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Y19"/>
    <mergeCell ref="C19:M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N15" sqref="N15"/>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492</v>
      </c>
      <c r="C2" s="762"/>
      <c r="D2" s="762"/>
      <c r="E2" s="762"/>
      <c r="F2" s="762"/>
      <c r="G2" s="762"/>
      <c r="H2" s="762"/>
      <c r="I2" s="762"/>
      <c r="J2" s="762"/>
      <c r="K2" s="762"/>
      <c r="L2" s="762"/>
      <c r="M2" s="762"/>
      <c r="N2" s="388" t="s">
        <v>1125</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0" customHeight="1" x14ac:dyDescent="0.25">
      <c r="A4" s="397" t="s">
        <v>206</v>
      </c>
      <c r="B4" s="791" t="s">
        <v>207</v>
      </c>
      <c r="C4" s="791"/>
      <c r="D4" s="791"/>
      <c r="E4" s="791"/>
      <c r="F4" s="791"/>
      <c r="G4" s="791"/>
      <c r="H4" s="791"/>
      <c r="I4" s="791"/>
      <c r="J4" s="791"/>
      <c r="K4" s="493" t="s">
        <v>208</v>
      </c>
      <c r="L4" s="792" t="s">
        <v>270</v>
      </c>
      <c r="M4" s="792"/>
      <c r="N4" s="792"/>
      <c r="O4" s="792"/>
      <c r="P4" s="792"/>
      <c r="Q4" s="792"/>
      <c r="R4" s="793" t="s">
        <v>694</v>
      </c>
      <c r="S4" s="793"/>
      <c r="T4" s="793"/>
      <c r="U4" s="793"/>
      <c r="V4" s="793"/>
      <c r="W4" s="793"/>
      <c r="X4" s="793"/>
      <c r="Y4" s="793"/>
    </row>
    <row r="5" spans="1:25" ht="34.5" customHeight="1" x14ac:dyDescent="0.25">
      <c r="A5" s="494"/>
      <c r="B5" s="495"/>
      <c r="C5" s="495"/>
      <c r="D5" s="495"/>
      <c r="E5" s="401"/>
      <c r="F5" s="401"/>
      <c r="G5" s="401"/>
      <c r="H5" s="401"/>
      <c r="I5" s="401"/>
      <c r="J5" s="401"/>
      <c r="K5" s="496" t="s">
        <v>209</v>
      </c>
      <c r="L5" s="794" t="s">
        <v>339</v>
      </c>
      <c r="M5" s="794"/>
      <c r="N5" s="794"/>
      <c r="O5" s="794"/>
      <c r="P5" s="794"/>
      <c r="Q5" s="794"/>
      <c r="R5" s="795" t="s">
        <v>342</v>
      </c>
      <c r="S5" s="795"/>
      <c r="T5" s="795"/>
      <c r="U5" s="795"/>
      <c r="V5" s="795"/>
      <c r="W5" s="795"/>
      <c r="X5" s="795"/>
      <c r="Y5" s="795"/>
    </row>
    <row r="6" spans="1:25" ht="50.1" customHeight="1" x14ac:dyDescent="0.25">
      <c r="A6" s="397" t="s">
        <v>228</v>
      </c>
      <c r="B6" s="791" t="s">
        <v>229</v>
      </c>
      <c r="C6" s="791"/>
      <c r="D6" s="791"/>
      <c r="E6" s="791"/>
      <c r="F6" s="791"/>
      <c r="G6" s="791"/>
      <c r="H6" s="791"/>
      <c r="I6" s="791"/>
      <c r="J6" s="791"/>
      <c r="K6" s="493" t="s">
        <v>212</v>
      </c>
      <c r="L6" s="792" t="s">
        <v>380</v>
      </c>
      <c r="M6" s="792"/>
      <c r="N6" s="792"/>
      <c r="O6" s="792"/>
      <c r="P6" s="792"/>
      <c r="Q6" s="792"/>
      <c r="R6" s="793" t="s">
        <v>659</v>
      </c>
      <c r="S6" s="793"/>
      <c r="T6" s="793"/>
      <c r="U6" s="793"/>
      <c r="V6" s="793"/>
      <c r="W6" s="793"/>
      <c r="X6" s="793"/>
      <c r="Y6" s="793"/>
    </row>
    <row r="7" spans="1:25" ht="30"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47.25" customHeight="1" x14ac:dyDescent="0.25">
      <c r="A8" s="397" t="s">
        <v>235</v>
      </c>
      <c r="B8" s="791" t="s">
        <v>236</v>
      </c>
      <c r="C8" s="791"/>
      <c r="D8" s="791"/>
      <c r="E8" s="791"/>
      <c r="F8" s="791"/>
      <c r="G8" s="791"/>
      <c r="H8" s="791"/>
      <c r="I8" s="791"/>
      <c r="J8" s="791"/>
      <c r="K8" s="493" t="s">
        <v>237</v>
      </c>
      <c r="L8" s="792" t="s">
        <v>266</v>
      </c>
      <c r="M8" s="792"/>
      <c r="N8" s="792"/>
      <c r="O8" s="792"/>
      <c r="P8" s="792"/>
      <c r="Q8" s="792"/>
      <c r="R8" s="793"/>
      <c r="S8" s="793"/>
      <c r="T8" s="793"/>
      <c r="U8" s="793"/>
      <c r="V8" s="793"/>
      <c r="W8" s="793"/>
      <c r="X8" s="793"/>
      <c r="Y8" s="793"/>
    </row>
    <row r="9" spans="1:25" ht="30"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50.1" customHeight="1" x14ac:dyDescent="0.25">
      <c r="A10" s="397" t="s">
        <v>253</v>
      </c>
      <c r="B10" s="791" t="s">
        <v>254</v>
      </c>
      <c r="C10" s="791"/>
      <c r="D10" s="791"/>
      <c r="E10" s="791"/>
      <c r="F10" s="791"/>
      <c r="G10" s="791"/>
      <c r="H10" s="791"/>
      <c r="I10" s="791"/>
      <c r="J10" s="791"/>
      <c r="K10" s="493" t="s">
        <v>244</v>
      </c>
      <c r="L10" s="792" t="s">
        <v>248</v>
      </c>
      <c r="M10" s="792"/>
      <c r="N10" s="792"/>
      <c r="O10" s="792"/>
      <c r="P10" s="792"/>
      <c r="Q10" s="792"/>
      <c r="R10" s="793" t="s">
        <v>618</v>
      </c>
      <c r="S10" s="793"/>
      <c r="T10" s="793"/>
      <c r="U10" s="793"/>
      <c r="V10" s="793"/>
      <c r="W10" s="793"/>
      <c r="X10" s="793"/>
      <c r="Y10" s="793"/>
    </row>
    <row r="11" spans="1:25" ht="30"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4.75" customHeight="1" x14ac:dyDescent="0.25">
      <c r="A13" s="788" t="s">
        <v>1126</v>
      </c>
      <c r="B13" s="788"/>
      <c r="C13" s="788"/>
      <c r="D13" s="788"/>
      <c r="E13" s="788"/>
      <c r="F13" s="788"/>
      <c r="G13" s="788"/>
      <c r="H13" s="788"/>
      <c r="I13" s="788"/>
      <c r="J13" s="788"/>
      <c r="K13" s="788"/>
      <c r="L13" s="788"/>
      <c r="M13" s="788"/>
      <c r="N13" s="788" t="s">
        <v>1127</v>
      </c>
      <c r="O13" s="788"/>
      <c r="P13" s="788"/>
      <c r="Q13" s="788"/>
      <c r="R13" s="788"/>
      <c r="S13" s="788"/>
      <c r="T13" s="788"/>
      <c r="U13" s="788"/>
      <c r="V13" s="788"/>
      <c r="W13" s="788"/>
      <c r="X13" s="788"/>
      <c r="Y13" s="788"/>
    </row>
    <row r="14" spans="1:25" ht="24.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3.25" customHeight="1" x14ac:dyDescent="0.25">
      <c r="A16" s="782" t="s">
        <v>1128</v>
      </c>
      <c r="B16" s="782"/>
      <c r="C16" s="782"/>
      <c r="D16" s="782"/>
      <c r="E16" s="782"/>
      <c r="F16" s="782"/>
      <c r="G16" s="782"/>
      <c r="H16" s="782"/>
      <c r="I16" s="782"/>
      <c r="J16" s="782"/>
      <c r="K16" s="782"/>
      <c r="L16" s="782"/>
      <c r="M16" s="782"/>
      <c r="N16" s="782" t="s">
        <v>1129</v>
      </c>
      <c r="O16" s="782"/>
      <c r="P16" s="782"/>
      <c r="Q16" s="782"/>
      <c r="R16" s="782"/>
      <c r="S16" s="782"/>
      <c r="T16" s="782"/>
      <c r="U16" s="782"/>
      <c r="V16" s="782"/>
      <c r="W16" s="782"/>
      <c r="X16" s="782"/>
      <c r="Y16" s="782"/>
    </row>
    <row r="17" spans="1:25" ht="23.2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5" customHeight="1" x14ac:dyDescent="0.25">
      <c r="A18" s="472" t="s">
        <v>559</v>
      </c>
      <c r="B18" s="413"/>
      <c r="C18" s="413"/>
      <c r="D18" s="413"/>
      <c r="E18" s="473" t="s">
        <v>684</v>
      </c>
      <c r="F18" s="413"/>
      <c r="G18" s="504"/>
      <c r="H18" s="413"/>
      <c r="I18" s="413"/>
      <c r="J18" s="413"/>
      <c r="K18" s="412"/>
      <c r="L18" s="410"/>
      <c r="M18" s="474"/>
      <c r="N18" s="783" t="s">
        <v>561</v>
      </c>
      <c r="O18" s="783"/>
      <c r="P18" s="783"/>
      <c r="Q18" s="783"/>
      <c r="R18" s="784" t="s">
        <v>728</v>
      </c>
      <c r="S18" s="784"/>
      <c r="T18" s="784"/>
      <c r="U18" s="784"/>
      <c r="V18" s="785"/>
      <c r="W18" s="785"/>
      <c r="X18" s="785"/>
      <c r="Y18" s="785"/>
    </row>
    <row r="19" spans="1:25" x14ac:dyDescent="0.25">
      <c r="A19" s="489" t="s">
        <v>562</v>
      </c>
      <c r="B19" s="476"/>
      <c r="C19" s="568" t="s">
        <v>1130</v>
      </c>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2.25" customHeight="1" x14ac:dyDescent="0.25">
      <c r="A23" s="747" t="s">
        <v>567</v>
      </c>
      <c r="B23" s="747"/>
      <c r="C23" s="780" t="s">
        <v>1131</v>
      </c>
      <c r="D23" s="780"/>
      <c r="E23" s="780"/>
      <c r="F23" s="780"/>
      <c r="G23" s="780"/>
      <c r="H23" s="780"/>
      <c r="I23" s="780"/>
      <c r="J23" s="780"/>
      <c r="K23" s="780"/>
      <c r="L23" s="781" t="s">
        <v>1132</v>
      </c>
      <c r="M23" s="781"/>
      <c r="N23" s="781"/>
      <c r="O23" s="781"/>
      <c r="P23" s="781"/>
      <c r="Q23" s="781"/>
      <c r="R23" s="781"/>
      <c r="S23" s="780" t="s">
        <v>1133</v>
      </c>
      <c r="T23" s="780"/>
      <c r="U23" s="780"/>
      <c r="V23" s="780"/>
      <c r="W23" s="780"/>
      <c r="X23" s="780"/>
      <c r="Y23" s="780"/>
    </row>
    <row r="24" spans="1:25" ht="44.25" customHeight="1" x14ac:dyDescent="0.25">
      <c r="A24" s="743" t="s">
        <v>568</v>
      </c>
      <c r="B24" s="743"/>
      <c r="C24" s="780" t="s">
        <v>1134</v>
      </c>
      <c r="D24" s="780"/>
      <c r="E24" s="780"/>
      <c r="F24" s="780"/>
      <c r="G24" s="780"/>
      <c r="H24" s="780"/>
      <c r="I24" s="780"/>
      <c r="J24" s="780"/>
      <c r="K24" s="780"/>
      <c r="L24" s="780" t="s">
        <v>1135</v>
      </c>
      <c r="M24" s="780"/>
      <c r="N24" s="780"/>
      <c r="O24" s="780"/>
      <c r="P24" s="780"/>
      <c r="Q24" s="780"/>
      <c r="R24" s="780"/>
      <c r="S24" s="780" t="s">
        <v>1136</v>
      </c>
      <c r="T24" s="780"/>
      <c r="U24" s="780"/>
      <c r="V24" s="780"/>
      <c r="W24" s="780"/>
      <c r="X24" s="780"/>
      <c r="Y24" s="780"/>
    </row>
    <row r="25" spans="1:25" ht="32.2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591</v>
      </c>
      <c r="T25" s="780"/>
      <c r="U25" s="780"/>
      <c r="V25" s="780"/>
      <c r="W25" s="780"/>
      <c r="X25" s="780"/>
      <c r="Y25" s="780"/>
    </row>
    <row r="26" spans="1:25" ht="36" customHeight="1" x14ac:dyDescent="0.25">
      <c r="A26" s="741" t="s">
        <v>570</v>
      </c>
      <c r="B26" s="741"/>
      <c r="C26" s="780" t="s">
        <v>1137</v>
      </c>
      <c r="D26" s="780"/>
      <c r="E26" s="780"/>
      <c r="F26" s="780"/>
      <c r="G26" s="780"/>
      <c r="H26" s="780"/>
      <c r="I26" s="780"/>
      <c r="J26" s="780"/>
      <c r="K26" s="780"/>
      <c r="L26" s="780" t="s">
        <v>1138</v>
      </c>
      <c r="M26" s="780"/>
      <c r="N26" s="780"/>
      <c r="O26" s="780"/>
      <c r="P26" s="780"/>
      <c r="Q26" s="780"/>
      <c r="R26" s="780"/>
      <c r="S26" s="780" t="s">
        <v>1139</v>
      </c>
      <c r="T26" s="780"/>
      <c r="U26" s="780"/>
      <c r="V26" s="780"/>
      <c r="W26" s="780"/>
      <c r="X26" s="780"/>
      <c r="Y26" s="780"/>
    </row>
    <row r="27" spans="1:25" ht="32.25" customHeight="1" x14ac:dyDescent="0.25">
      <c r="A27" s="743" t="s">
        <v>571</v>
      </c>
      <c r="B27" s="743"/>
      <c r="C27" s="780" t="s">
        <v>1140</v>
      </c>
      <c r="D27" s="780"/>
      <c r="E27" s="780"/>
      <c r="F27" s="780"/>
      <c r="G27" s="780"/>
      <c r="H27" s="780"/>
      <c r="I27" s="780"/>
      <c r="J27" s="780"/>
      <c r="K27" s="780"/>
      <c r="L27" s="780" t="s">
        <v>1141</v>
      </c>
      <c r="M27" s="780"/>
      <c r="N27" s="780"/>
      <c r="O27" s="780"/>
      <c r="P27" s="780"/>
      <c r="Q27" s="780"/>
      <c r="R27" s="780"/>
      <c r="S27" s="780" t="s">
        <v>1142</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pageSetUpPr fitToPage="1"/>
  </sheetPr>
  <dimension ref="A1:Y27"/>
  <sheetViews>
    <sheetView zoomScaleNormal="100" workbookViewId="0">
      <selection activeCell="L27" sqref="L27"/>
    </sheetView>
  </sheetViews>
  <sheetFormatPr baseColWidth="10" defaultColWidth="9.140625" defaultRowHeight="15" x14ac:dyDescent="0.25"/>
  <cols>
    <col min="1" max="1" width="7.140625"/>
    <col min="2" max="10" width="6.28515625"/>
    <col min="11" max="11" width="8.7109375"/>
    <col min="12" max="17" width="8.140625"/>
    <col min="18" max="25" width="8.28515625"/>
    <col min="26" max="31" width="4.5703125"/>
    <col min="32" max="1025" width="10.7109375"/>
  </cols>
  <sheetData>
    <row r="1" spans="1:25" ht="18" customHeight="1" x14ac:dyDescent="0.25">
      <c r="A1" s="761" t="s">
        <v>572</v>
      </c>
      <c r="B1" s="382" t="s">
        <v>416</v>
      </c>
      <c r="C1" s="584"/>
      <c r="D1" s="584"/>
      <c r="E1" s="584"/>
      <c r="F1" s="584"/>
      <c r="G1" s="584"/>
      <c r="H1" s="584"/>
      <c r="I1" s="584"/>
      <c r="J1" s="584"/>
      <c r="K1" s="584"/>
      <c r="L1" s="584"/>
      <c r="M1" s="585"/>
      <c r="N1" s="385" t="s">
        <v>552</v>
      </c>
      <c r="O1" s="586"/>
      <c r="P1" s="586"/>
      <c r="Q1" s="586"/>
      <c r="R1" s="586"/>
      <c r="S1" s="586"/>
      <c r="T1" s="586"/>
      <c r="U1" s="586"/>
      <c r="V1" s="586"/>
      <c r="W1" s="586"/>
      <c r="X1" s="586"/>
      <c r="Y1" s="587"/>
    </row>
    <row r="2" spans="1:25" ht="20.25" customHeight="1" x14ac:dyDescent="0.25">
      <c r="A2" s="761"/>
      <c r="B2" s="762" t="s">
        <v>492</v>
      </c>
      <c r="C2" s="762"/>
      <c r="D2" s="762"/>
      <c r="E2" s="762"/>
      <c r="F2" s="762"/>
      <c r="G2" s="762"/>
      <c r="H2" s="762"/>
      <c r="I2" s="762"/>
      <c r="J2" s="762"/>
      <c r="K2" s="762"/>
      <c r="L2" s="762"/>
      <c r="M2" s="762"/>
      <c r="N2" s="388" t="s">
        <v>504</v>
      </c>
      <c r="O2" s="588"/>
      <c r="P2" s="588"/>
      <c r="Q2" s="588"/>
      <c r="R2" s="588"/>
      <c r="S2" s="588"/>
      <c r="T2" s="588"/>
      <c r="U2" s="588"/>
      <c r="V2" s="588"/>
      <c r="W2" s="588"/>
      <c r="X2" s="588"/>
      <c r="Y2" s="589"/>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272</v>
      </c>
      <c r="B4" s="755" t="s">
        <v>273</v>
      </c>
      <c r="C4" s="755"/>
      <c r="D4" s="755"/>
      <c r="E4" s="755"/>
      <c r="F4" s="755"/>
      <c r="G4" s="755"/>
      <c r="H4" s="755"/>
      <c r="I4" s="755"/>
      <c r="J4" s="755"/>
      <c r="K4" s="398" t="s">
        <v>274</v>
      </c>
      <c r="L4" s="756" t="s">
        <v>319</v>
      </c>
      <c r="M4" s="756"/>
      <c r="N4" s="756"/>
      <c r="O4" s="756"/>
      <c r="P4" s="756"/>
      <c r="Q4" s="756"/>
      <c r="R4" s="757" t="s">
        <v>695</v>
      </c>
      <c r="S4" s="757"/>
      <c r="T4" s="757"/>
      <c r="U4" s="757"/>
      <c r="V4" s="757"/>
      <c r="W4" s="757"/>
      <c r="X4" s="757"/>
      <c r="Y4" s="757"/>
    </row>
    <row r="5" spans="1:25" ht="32.25" customHeight="1" x14ac:dyDescent="0.25">
      <c r="A5" s="399"/>
      <c r="B5" s="400"/>
      <c r="C5" s="400"/>
      <c r="D5" s="400"/>
      <c r="E5" s="401"/>
      <c r="F5" s="401"/>
      <c r="G5" s="401"/>
      <c r="H5" s="401"/>
      <c r="I5" s="401"/>
      <c r="J5" s="401"/>
      <c r="K5" s="402" t="str">
        <f t="array" aca="1" ref="K5" ca="1">IFERROR(INDEX(#REF!,MATCH($A$4,#REF!,0),SMALL(IF(INDIRECT("Programme!D"&amp;MATCH($A$4,#REF!,0)):INDIRECT("Programme!G"&amp;MATCH($A$4,#REF!,0))&lt;&gt;"",COLUMN(#REF!)-1),ROW()-3)),"")</f>
        <v/>
      </c>
      <c r="L5" s="759" t="str">
        <f ca="1">IFERROR(INDEX(#REF!,MATCH($K5,#REF!,0),2),"")</f>
        <v/>
      </c>
      <c r="M5" s="759"/>
      <c r="N5" s="759"/>
      <c r="O5" s="759"/>
      <c r="P5" s="759"/>
      <c r="Q5" s="759"/>
      <c r="R5" s="760" t="str">
        <f ca="1">IFERROR(INDEX(#REF!,MATCH($K5&amp;".1",#REF!,0),2),"")&amp;IFERROR(INDEX(#REF!,MATCH($K5&amp;".2",#REF!,0),2),"")&amp;IFERROR(INDEX(#REF!,MATCH($K5&amp;".3",#REF!,0),2),"")&amp;IFERROR(INDEX(#REF!,MATCH($K5&amp;".4",#REF!,0),2),"")&amp;IFERROR(INDEX(#REF!,MATCH($K5&amp;".5",#REF!,0),2),"")&amp;IFERROR(INDEX(#REF!,MATCH($K5&amp;".6",#REF!,0),2),"")</f>
        <v/>
      </c>
      <c r="S5" s="760"/>
      <c r="T5" s="760"/>
      <c r="U5" s="760"/>
      <c r="V5" s="760"/>
      <c r="W5" s="760"/>
      <c r="X5" s="760"/>
      <c r="Y5" s="760"/>
    </row>
    <row r="6" spans="1:25" ht="32.25" customHeight="1" x14ac:dyDescent="0.25">
      <c r="A6" s="397" t="s">
        <v>210</v>
      </c>
      <c r="B6" s="755" t="s">
        <v>211</v>
      </c>
      <c r="C6" s="755"/>
      <c r="D6" s="755"/>
      <c r="E6" s="755"/>
      <c r="F6" s="755"/>
      <c r="G6" s="755"/>
      <c r="H6" s="755"/>
      <c r="I6" s="755"/>
      <c r="J6" s="755"/>
      <c r="K6" s="398" t="s">
        <v>212</v>
      </c>
      <c r="L6" s="756" t="s">
        <v>380</v>
      </c>
      <c r="M6" s="756"/>
      <c r="N6" s="756"/>
      <c r="O6" s="756"/>
      <c r="P6" s="756"/>
      <c r="Q6" s="756"/>
      <c r="R6" s="757" t="s">
        <v>659</v>
      </c>
      <c r="S6" s="757"/>
      <c r="T6" s="757"/>
      <c r="U6" s="757"/>
      <c r="V6" s="757"/>
      <c r="W6" s="757"/>
      <c r="X6" s="757"/>
      <c r="Y6" s="757"/>
    </row>
    <row r="7" spans="1:25" ht="32.25" customHeight="1" x14ac:dyDescent="0.25">
      <c r="A7" s="403"/>
      <c r="B7" s="404"/>
      <c r="C7" s="404"/>
      <c r="D7" s="404"/>
      <c r="E7" s="404"/>
      <c r="F7" s="404"/>
      <c r="G7" s="404"/>
      <c r="H7" s="404"/>
      <c r="I7" s="404"/>
      <c r="J7" s="404"/>
      <c r="K7" s="402" t="str">
        <f t="array" aca="1" ref="K7" ca="1">IFERROR(INDEX(#REF!,MATCH($A$6,#REF!,0),SMALL(IF(INDIRECT("Programme!D"&amp;MATCH($A$6,#REF!,0)):INDIRECT("Programme!G"&amp;MATCH($A$6,#REF!,0))&lt;&gt;"",COLUMN(#REF!)-1),ROW()-5)),"")</f>
        <v/>
      </c>
      <c r="L7" s="759" t="str">
        <f ca="1">IFERROR(INDEX(#REF!,MATCH($K7,#REF!,0),2),"")</f>
        <v/>
      </c>
      <c r="M7" s="759"/>
      <c r="N7" s="759"/>
      <c r="O7" s="759"/>
      <c r="P7" s="759"/>
      <c r="Q7" s="759"/>
      <c r="R7" s="760" t="str">
        <f ca="1">IFERROR(INDEX(#REF!,MATCH($K7&amp;".1",#REF!,0),2),"")&amp;IFERROR(INDEX(#REF!,MATCH($K7&amp;".2",#REF!,0),2),"")&amp;IFERROR(INDEX(#REF!,MATCH($K7&amp;".3",#REF!,0),2),"")&amp;IFERROR(INDEX(#REF!,MATCH($K7&amp;".4",#REF!,0),2),"")&amp;IFERROR(INDEX(#REF!,MATCH($K7&amp;".5",#REF!,0),2),"")&amp;IFERROR(INDEX(#REF!,MATCH($K7&amp;".6",#REF!,0),2),"")</f>
        <v/>
      </c>
      <c r="S7" s="760"/>
      <c r="T7" s="760"/>
      <c r="U7" s="760"/>
      <c r="V7" s="760"/>
      <c r="W7" s="760"/>
      <c r="X7" s="760"/>
      <c r="Y7" s="760"/>
    </row>
    <row r="8" spans="1:25" ht="32.25" customHeight="1" x14ac:dyDescent="0.25">
      <c r="A8" s="397" t="s">
        <v>226</v>
      </c>
      <c r="B8" s="755" t="s">
        <v>227</v>
      </c>
      <c r="C8" s="755"/>
      <c r="D8" s="755"/>
      <c r="E8" s="755"/>
      <c r="F8" s="755"/>
      <c r="G8" s="755"/>
      <c r="H8" s="755"/>
      <c r="I8" s="755"/>
      <c r="J8" s="755"/>
      <c r="K8" s="398" t="s">
        <v>176</v>
      </c>
      <c r="L8" s="756" t="s">
        <v>378</v>
      </c>
      <c r="M8" s="756"/>
      <c r="N8" s="756"/>
      <c r="O8" s="756"/>
      <c r="P8" s="756"/>
      <c r="Q8" s="756"/>
      <c r="R8" s="757" t="str">
        <f>IFERROR(INDEX(#REF!,MATCH($K8&amp;".1",#REF!,0),2),"")&amp;IFERROR(INDEX(#REF!,MATCH($K8&amp;".2",#REF!,0),2),"")&amp;IFERROR(INDEX(#REF!,MATCH($K8&amp;".3",#REF!,0),2),"")&amp;IFERROR(INDEX(#REF!,MATCH($K8&amp;".4",#REF!,0),2),"")&amp;IFERROR(INDEX(#REF!,MATCH($K8&amp;".5",#REF!,0),2),"")&amp;IFERROR(INDEX(#REF!,MATCH($K8&amp;".6",#REF!,0),2),"")</f>
        <v/>
      </c>
      <c r="S8" s="757"/>
      <c r="T8" s="757"/>
      <c r="U8" s="757"/>
      <c r="V8" s="757"/>
      <c r="W8" s="757"/>
      <c r="X8" s="757"/>
      <c r="Y8" s="757"/>
    </row>
    <row r="9" spans="1:25" ht="32.25" customHeight="1" x14ac:dyDescent="0.25">
      <c r="A9" s="405"/>
      <c r="B9" s="406"/>
      <c r="C9" s="406"/>
      <c r="D9" s="406"/>
      <c r="E9" s="406"/>
      <c r="F9" s="406"/>
      <c r="G9" s="406"/>
      <c r="H9" s="406"/>
      <c r="I9" s="406"/>
      <c r="J9" s="406"/>
      <c r="K9" s="402" t="str">
        <f t="array" aca="1" ref="K9" ca="1">IFERROR(INDEX(#REF!,MATCH($A$8,#REF!,0),SMALL(IF(INDIRECT("Programme!D"&amp;MATCH($A$8,#REF!,0)):INDIRECT("Programme!G"&amp;MATCH($A$8,#REF!,0))&lt;&gt;"",COLUMN(#REF!)-1),ROW()-7)),"")</f>
        <v/>
      </c>
      <c r="L9" s="759" t="str">
        <f ca="1">IFERROR(INDEX(#REF!,MATCH($K9,#REF!,0),2),"")</f>
        <v/>
      </c>
      <c r="M9" s="759"/>
      <c r="N9" s="759"/>
      <c r="O9" s="759"/>
      <c r="P9" s="759"/>
      <c r="Q9" s="759"/>
      <c r="R9" s="760" t="str">
        <f ca="1">IFERROR(INDEX(#REF!,MATCH($K9&amp;".1",#REF!,0),2),"")&amp;IFERROR(INDEX(#REF!,MATCH($K9&amp;".2",#REF!,0),2),"")&amp;IFERROR(INDEX(#REF!,MATCH($K9&amp;".3",#REF!,0),2),"")&amp;IFERROR(INDEX(#REF!,MATCH($K9&amp;".4",#REF!,0),2),"")&amp;IFERROR(INDEX(#REF!,MATCH($K9&amp;".5",#REF!,0),2),"")&amp;IFERROR(INDEX(#REF!,MATCH($K9&amp;".6",#REF!,0),2),"")</f>
        <v/>
      </c>
      <c r="S9" s="760"/>
      <c r="T9" s="760"/>
      <c r="U9" s="760"/>
      <c r="V9" s="760"/>
      <c r="W9" s="760"/>
      <c r="X9" s="760"/>
      <c r="Y9" s="760"/>
    </row>
    <row r="10" spans="1:25" ht="32.25" customHeight="1" x14ac:dyDescent="0.25">
      <c r="A10" s="600"/>
      <c r="B10" s="852"/>
      <c r="C10" s="852"/>
      <c r="D10" s="852"/>
      <c r="E10" s="852"/>
      <c r="F10" s="852"/>
      <c r="G10" s="852"/>
      <c r="H10" s="852"/>
      <c r="I10" s="852"/>
      <c r="J10" s="852"/>
      <c r="K10" s="601"/>
      <c r="L10" s="874"/>
      <c r="M10" s="874"/>
      <c r="N10" s="874"/>
      <c r="O10" s="874"/>
      <c r="P10" s="874"/>
      <c r="Q10" s="874"/>
      <c r="R10" s="875"/>
      <c r="S10" s="875"/>
      <c r="T10" s="875"/>
      <c r="U10" s="875"/>
      <c r="V10" s="875"/>
      <c r="W10" s="875"/>
      <c r="X10" s="875"/>
      <c r="Y10" s="875"/>
    </row>
    <row r="11" spans="1:25" ht="32.25" customHeight="1" x14ac:dyDescent="0.25">
      <c r="A11" s="600"/>
      <c r="B11" s="852"/>
      <c r="C11" s="852"/>
      <c r="D11" s="852"/>
      <c r="E11" s="852"/>
      <c r="F11" s="852"/>
      <c r="G11" s="852"/>
      <c r="H11" s="852"/>
      <c r="I11" s="852"/>
      <c r="J11" s="852"/>
      <c r="K11" s="601"/>
      <c r="L11" s="874"/>
      <c r="M11" s="874"/>
      <c r="N11" s="874"/>
      <c r="O11" s="874"/>
      <c r="P11" s="874"/>
      <c r="Q11" s="874"/>
      <c r="R11" s="875"/>
      <c r="S11" s="875"/>
      <c r="T11" s="875"/>
      <c r="U11" s="875"/>
      <c r="V11" s="875"/>
      <c r="W11" s="875"/>
      <c r="X11" s="875"/>
      <c r="Y11" s="875"/>
    </row>
    <row r="12" spans="1:25" ht="16.5" customHeight="1"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0.75" customHeight="1" x14ac:dyDescent="0.25">
      <c r="A13" s="788" t="s">
        <v>1143</v>
      </c>
      <c r="B13" s="788"/>
      <c r="C13" s="788"/>
      <c r="D13" s="788"/>
      <c r="E13" s="788"/>
      <c r="F13" s="788"/>
      <c r="G13" s="788"/>
      <c r="H13" s="788"/>
      <c r="I13" s="788"/>
      <c r="J13" s="788"/>
      <c r="K13" s="788"/>
      <c r="L13" s="788"/>
      <c r="M13" s="788"/>
      <c r="N13" s="788" t="s">
        <v>1144</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30" customHeight="1" x14ac:dyDescent="0.25">
      <c r="A16" s="782" t="s">
        <v>1145</v>
      </c>
      <c r="B16" s="782"/>
      <c r="C16" s="782"/>
      <c r="D16" s="782"/>
      <c r="E16" s="782"/>
      <c r="F16" s="782"/>
      <c r="G16" s="782"/>
      <c r="H16" s="782"/>
      <c r="I16" s="782"/>
      <c r="J16" s="782"/>
      <c r="K16" s="782"/>
      <c r="L16" s="782"/>
      <c r="M16" s="782"/>
      <c r="N16" s="782" t="s">
        <v>1146</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784" t="s">
        <v>1147</v>
      </c>
      <c r="G18" s="784"/>
      <c r="H18" s="784"/>
      <c r="I18" s="413"/>
      <c r="J18" s="413"/>
      <c r="K18" s="412"/>
      <c r="L18" s="410"/>
      <c r="M18" s="474"/>
      <c r="N18" s="783" t="s">
        <v>561</v>
      </c>
      <c r="O18" s="783"/>
      <c r="P18" s="783"/>
      <c r="Q18" s="783"/>
      <c r="R18" s="784" t="s">
        <v>583</v>
      </c>
      <c r="S18" s="784"/>
      <c r="T18" s="784"/>
      <c r="U18" s="784"/>
      <c r="V18" s="785" t="s">
        <v>728</v>
      </c>
      <c r="W18" s="785"/>
      <c r="X18" s="785"/>
      <c r="Y18" s="785"/>
    </row>
    <row r="19" spans="1:25" x14ac:dyDescent="0.25">
      <c r="A19" s="475" t="s">
        <v>562</v>
      </c>
      <c r="B19" s="476"/>
      <c r="C19" s="476"/>
      <c r="D19" s="476"/>
      <c r="E19" s="476"/>
      <c r="F19" s="476"/>
      <c r="G19" s="476"/>
      <c r="H19" s="477"/>
      <c r="I19" s="477"/>
      <c r="J19" s="477"/>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5"/>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48" customHeight="1" x14ac:dyDescent="0.25">
      <c r="A23" s="747" t="s">
        <v>567</v>
      </c>
      <c r="B23" s="747"/>
      <c r="C23" s="780" t="s">
        <v>1148</v>
      </c>
      <c r="D23" s="780"/>
      <c r="E23" s="780"/>
      <c r="F23" s="780"/>
      <c r="G23" s="780"/>
      <c r="H23" s="780"/>
      <c r="I23" s="780"/>
      <c r="J23" s="780"/>
      <c r="K23" s="780"/>
      <c r="L23" s="781" t="s">
        <v>1149</v>
      </c>
      <c r="M23" s="781"/>
      <c r="N23" s="781"/>
      <c r="O23" s="781"/>
      <c r="P23" s="781"/>
      <c r="Q23" s="781"/>
      <c r="R23" s="781"/>
      <c r="S23" s="780" t="s">
        <v>1150</v>
      </c>
      <c r="T23" s="780"/>
      <c r="U23" s="780"/>
      <c r="V23" s="780"/>
      <c r="W23" s="780"/>
      <c r="X23" s="780"/>
      <c r="Y23" s="780"/>
    </row>
    <row r="24" spans="1:25" ht="45" customHeight="1" x14ac:dyDescent="0.25">
      <c r="A24" s="743" t="s">
        <v>568</v>
      </c>
      <c r="B24" s="743"/>
      <c r="C24" s="780" t="s">
        <v>1151</v>
      </c>
      <c r="D24" s="780"/>
      <c r="E24" s="780"/>
      <c r="F24" s="780"/>
      <c r="G24" s="780"/>
      <c r="H24" s="780"/>
      <c r="I24" s="780"/>
      <c r="J24" s="780"/>
      <c r="K24" s="780"/>
      <c r="L24" s="780" t="s">
        <v>1152</v>
      </c>
      <c r="M24" s="780"/>
      <c r="N24" s="780"/>
      <c r="O24" s="780"/>
      <c r="P24" s="780"/>
      <c r="Q24" s="780"/>
      <c r="R24" s="780"/>
      <c r="S24" s="780" t="s">
        <v>1153</v>
      </c>
      <c r="T24" s="780"/>
      <c r="U24" s="780"/>
      <c r="V24" s="780"/>
      <c r="W24" s="780"/>
      <c r="X24" s="780"/>
      <c r="Y24" s="780"/>
    </row>
    <row r="25" spans="1:25" ht="45" customHeight="1" x14ac:dyDescent="0.25">
      <c r="A25" s="741" t="s">
        <v>569</v>
      </c>
      <c r="B25" s="741"/>
      <c r="C25" s="780" t="s">
        <v>591</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45" customHeight="1" x14ac:dyDescent="0.25">
      <c r="A26" s="741" t="s">
        <v>570</v>
      </c>
      <c r="B26" s="741"/>
      <c r="C26" s="780" t="s">
        <v>1154</v>
      </c>
      <c r="D26" s="780"/>
      <c r="E26" s="780"/>
      <c r="F26" s="780"/>
      <c r="G26" s="780"/>
      <c r="H26" s="780"/>
      <c r="I26" s="780"/>
      <c r="J26" s="780"/>
      <c r="K26" s="780"/>
      <c r="L26" s="780" t="s">
        <v>1155</v>
      </c>
      <c r="M26" s="780"/>
      <c r="N26" s="780"/>
      <c r="O26" s="780"/>
      <c r="P26" s="780"/>
      <c r="Q26" s="780"/>
      <c r="R26" s="780"/>
      <c r="S26" s="780" t="s">
        <v>1156</v>
      </c>
      <c r="T26" s="780"/>
      <c r="U26" s="780"/>
      <c r="V26" s="780"/>
      <c r="W26" s="780"/>
      <c r="X26" s="780"/>
      <c r="Y26" s="780"/>
    </row>
    <row r="27" spans="1:25" ht="45" customHeight="1" x14ac:dyDescent="0.25">
      <c r="A27" s="743" t="s">
        <v>571</v>
      </c>
      <c r="B27" s="743"/>
      <c r="C27" s="780" t="s">
        <v>1157</v>
      </c>
      <c r="D27" s="780"/>
      <c r="E27" s="780"/>
      <c r="F27" s="780"/>
      <c r="G27" s="780"/>
      <c r="H27" s="780"/>
      <c r="I27" s="780"/>
      <c r="J27" s="780"/>
      <c r="K27" s="780"/>
      <c r="L27" s="780" t="s">
        <v>1158</v>
      </c>
      <c r="M27" s="780"/>
      <c r="N27" s="780"/>
      <c r="O27" s="780"/>
      <c r="P27" s="780"/>
      <c r="Q27" s="780"/>
      <c r="R27" s="780"/>
      <c r="S27" s="780" t="s">
        <v>1159</v>
      </c>
      <c r="T27" s="780"/>
      <c r="U27" s="780"/>
      <c r="V27" s="780"/>
      <c r="W27" s="780"/>
      <c r="X27" s="780"/>
      <c r="Y27" s="780"/>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H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
  </cols>
  <sheetData>
    <row r="1" spans="1:25" ht="18" customHeight="1" x14ac:dyDescent="0.25">
      <c r="A1" s="779"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20.25" customHeight="1" x14ac:dyDescent="0.25">
      <c r="A2" s="779"/>
      <c r="B2" s="762" t="s">
        <v>505</v>
      </c>
      <c r="C2" s="762"/>
      <c r="D2" s="762"/>
      <c r="E2" s="762"/>
      <c r="F2" s="762"/>
      <c r="G2" s="762"/>
      <c r="H2" s="762"/>
      <c r="I2" s="762"/>
      <c r="J2" s="762"/>
      <c r="K2" s="762"/>
      <c r="L2" s="762"/>
      <c r="M2" s="762"/>
      <c r="N2" s="388" t="s">
        <v>1160</v>
      </c>
      <c r="O2" s="389"/>
      <c r="P2" s="389"/>
      <c r="Q2" s="389"/>
      <c r="R2" s="389"/>
      <c r="S2" s="389"/>
      <c r="T2" s="389"/>
      <c r="U2" s="389"/>
      <c r="V2" s="389"/>
      <c r="W2" s="389"/>
      <c r="X2" s="389"/>
      <c r="Y2" s="390"/>
    </row>
    <row r="3" spans="1:25" ht="15.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4.5" customHeight="1" x14ac:dyDescent="0.25">
      <c r="A4" s="397" t="s">
        <v>174</v>
      </c>
      <c r="B4" s="791" t="s">
        <v>175</v>
      </c>
      <c r="C4" s="791"/>
      <c r="D4" s="791"/>
      <c r="E4" s="791"/>
      <c r="F4" s="791"/>
      <c r="G4" s="791"/>
      <c r="H4" s="791"/>
      <c r="I4" s="791"/>
      <c r="J4" s="791"/>
      <c r="K4" s="493" t="s">
        <v>176</v>
      </c>
      <c r="L4" s="792" t="s">
        <v>378</v>
      </c>
      <c r="M4" s="792"/>
      <c r="N4" s="792"/>
      <c r="O4" s="792"/>
      <c r="P4" s="792"/>
      <c r="Q4" s="792"/>
      <c r="R4" s="793"/>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6.75" customHeight="1" x14ac:dyDescent="0.25">
      <c r="A6" s="397" t="s">
        <v>226</v>
      </c>
      <c r="B6" s="791" t="s">
        <v>227</v>
      </c>
      <c r="C6" s="791"/>
      <c r="D6" s="791"/>
      <c r="E6" s="791"/>
      <c r="F6" s="791"/>
      <c r="G6" s="791"/>
      <c r="H6" s="791"/>
      <c r="I6" s="791"/>
      <c r="J6" s="791"/>
      <c r="K6" s="493" t="s">
        <v>176</v>
      </c>
      <c r="L6" s="792" t="s">
        <v>378</v>
      </c>
      <c r="M6" s="792"/>
      <c r="N6" s="792"/>
      <c r="O6" s="792"/>
      <c r="P6" s="792"/>
      <c r="Q6" s="792"/>
      <c r="R6" s="793"/>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5.1" customHeight="1" x14ac:dyDescent="0.25">
      <c r="A8" s="397" t="s">
        <v>294</v>
      </c>
      <c r="B8" s="791" t="s">
        <v>295</v>
      </c>
      <c r="C8" s="791"/>
      <c r="D8" s="791"/>
      <c r="E8" s="791"/>
      <c r="F8" s="791"/>
      <c r="G8" s="791"/>
      <c r="H8" s="791"/>
      <c r="I8" s="791"/>
      <c r="J8" s="791"/>
      <c r="K8" s="493" t="s">
        <v>291</v>
      </c>
      <c r="L8" s="792" t="s">
        <v>363</v>
      </c>
      <c r="M8" s="792"/>
      <c r="N8" s="792"/>
      <c r="O8" s="792"/>
      <c r="P8" s="792"/>
      <c r="Q8" s="792"/>
      <c r="R8" s="793" t="s">
        <v>1161</v>
      </c>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2.2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ht="16.5" customHeight="1" x14ac:dyDescent="0.25">
      <c r="A12" s="436" t="s">
        <v>555</v>
      </c>
      <c r="B12" s="437"/>
      <c r="C12" s="437"/>
      <c r="D12" s="437"/>
      <c r="E12" s="437"/>
      <c r="F12" s="437"/>
      <c r="G12" s="437"/>
      <c r="H12" s="437"/>
      <c r="I12" s="437"/>
      <c r="J12" s="437"/>
      <c r="K12" s="577"/>
      <c r="L12" s="439"/>
      <c r="M12" s="578"/>
      <c r="N12" s="441" t="s">
        <v>556</v>
      </c>
      <c r="O12" s="442"/>
      <c r="P12" s="442"/>
      <c r="Q12" s="442"/>
      <c r="R12" s="442"/>
      <c r="S12" s="442"/>
      <c r="T12" s="442"/>
      <c r="U12" s="442"/>
      <c r="V12" s="442"/>
      <c r="W12" s="442"/>
      <c r="X12" s="442"/>
      <c r="Y12" s="443"/>
    </row>
    <row r="13" spans="1:25" ht="20.100000000000001" customHeight="1" x14ac:dyDescent="0.25">
      <c r="A13" s="778" t="s">
        <v>1162</v>
      </c>
      <c r="B13" s="778"/>
      <c r="C13" s="778"/>
      <c r="D13" s="778"/>
      <c r="E13" s="778"/>
      <c r="F13" s="778"/>
      <c r="G13" s="778"/>
      <c r="H13" s="778"/>
      <c r="I13" s="778"/>
      <c r="J13" s="778"/>
      <c r="K13" s="778"/>
      <c r="L13" s="778"/>
      <c r="M13" s="778"/>
      <c r="N13" s="778" t="s">
        <v>1163</v>
      </c>
      <c r="O13" s="778"/>
      <c r="P13" s="778"/>
      <c r="Q13" s="778"/>
      <c r="R13" s="778"/>
      <c r="S13" s="778"/>
      <c r="T13" s="778"/>
      <c r="U13" s="778"/>
      <c r="V13" s="778"/>
      <c r="W13" s="778"/>
      <c r="X13" s="778"/>
      <c r="Y13" s="778"/>
    </row>
    <row r="14" spans="1:25" ht="20.100000000000001" customHeight="1" x14ac:dyDescent="0.25">
      <c r="A14" s="778"/>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row>
    <row r="15" spans="1:25" ht="16.5" customHeight="1" x14ac:dyDescent="0.25">
      <c r="A15" s="444" t="s">
        <v>557</v>
      </c>
      <c r="B15" s="446"/>
      <c r="C15" s="446"/>
      <c r="D15" s="446"/>
      <c r="E15" s="446"/>
      <c r="F15" s="446"/>
      <c r="G15" s="446"/>
      <c r="H15" s="446"/>
      <c r="I15" s="446"/>
      <c r="J15" s="446"/>
      <c r="K15" s="579"/>
      <c r="L15" s="448"/>
      <c r="M15" s="580"/>
      <c r="N15" s="450" t="s">
        <v>558</v>
      </c>
      <c r="O15" s="451"/>
      <c r="P15" s="451"/>
      <c r="Q15" s="451"/>
      <c r="R15" s="451"/>
      <c r="S15" s="451"/>
      <c r="T15" s="451"/>
      <c r="U15" s="451"/>
      <c r="V15" s="451"/>
      <c r="W15" s="451"/>
      <c r="X15" s="451"/>
      <c r="Y15" s="452"/>
    </row>
    <row r="16" spans="1:25" ht="30" customHeight="1" x14ac:dyDescent="0.25">
      <c r="A16" s="771" t="s">
        <v>1164</v>
      </c>
      <c r="B16" s="771"/>
      <c r="C16" s="771"/>
      <c r="D16" s="771"/>
      <c r="E16" s="771"/>
      <c r="F16" s="771"/>
      <c r="G16" s="771"/>
      <c r="H16" s="771"/>
      <c r="I16" s="771"/>
      <c r="J16" s="771"/>
      <c r="K16" s="771"/>
      <c r="L16" s="771"/>
      <c r="M16" s="771"/>
      <c r="N16" s="771" t="s">
        <v>1165</v>
      </c>
      <c r="O16" s="771"/>
      <c r="P16" s="771"/>
      <c r="Q16" s="771"/>
      <c r="R16" s="771"/>
      <c r="S16" s="771"/>
      <c r="T16" s="771"/>
      <c r="U16" s="771"/>
      <c r="V16" s="771"/>
      <c r="W16" s="771"/>
      <c r="X16" s="771"/>
      <c r="Y16" s="771"/>
    </row>
    <row r="17" spans="1:25" ht="30"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442"/>
      <c r="F18" s="454" t="s">
        <v>1166</v>
      </c>
      <c r="G18" s="442"/>
      <c r="H18" s="442"/>
      <c r="I18" s="442"/>
      <c r="J18" s="442"/>
      <c r="K18" s="441"/>
      <c r="L18" s="439"/>
      <c r="M18" s="456"/>
      <c r="N18" s="772" t="s">
        <v>561</v>
      </c>
      <c r="O18" s="772"/>
      <c r="P18" s="772"/>
      <c r="Q18" s="772"/>
      <c r="R18" s="773" t="s">
        <v>583</v>
      </c>
      <c r="S18" s="773"/>
      <c r="T18" s="773"/>
      <c r="U18" s="773"/>
      <c r="V18" s="774" t="s">
        <v>728</v>
      </c>
      <c r="W18" s="774"/>
      <c r="X18" s="774"/>
      <c r="Y18" s="774"/>
    </row>
    <row r="19" spans="1:25" ht="33" customHeight="1" x14ac:dyDescent="0.25">
      <c r="A19" s="581" t="s">
        <v>562</v>
      </c>
      <c r="B19" s="458"/>
      <c r="C19" s="775" t="s">
        <v>1167</v>
      </c>
      <c r="D19" s="775"/>
      <c r="E19" s="775"/>
      <c r="F19" s="775"/>
      <c r="G19" s="775"/>
      <c r="H19" s="775"/>
      <c r="I19" s="775"/>
      <c r="J19" s="775"/>
      <c r="K19" s="775"/>
      <c r="L19" s="775"/>
      <c r="M19" s="775"/>
      <c r="N19" s="772"/>
      <c r="O19" s="772"/>
      <c r="P19" s="772"/>
      <c r="Q19" s="772"/>
      <c r="R19" s="776"/>
      <c r="S19" s="776"/>
      <c r="T19" s="776"/>
      <c r="U19" s="776"/>
      <c r="V19" s="777"/>
      <c r="W19" s="777"/>
      <c r="X19" s="777"/>
      <c r="Y19" s="777"/>
    </row>
    <row r="20" spans="1:25" x14ac:dyDescent="0.25">
      <c r="A20" s="605"/>
      <c r="B20" s="603"/>
      <c r="C20" s="603"/>
      <c r="D20" s="603"/>
      <c r="E20" s="603"/>
      <c r="F20" s="603"/>
      <c r="G20" s="603"/>
      <c r="H20" s="6"/>
      <c r="I20" s="6"/>
      <c r="J20" s="6"/>
      <c r="K20" s="606"/>
      <c r="L20" s="606"/>
      <c r="M20" s="606"/>
      <c r="N20" s="606"/>
      <c r="O20" s="607"/>
      <c r="P20" s="607"/>
      <c r="Q20" s="607"/>
      <c r="R20" s="607"/>
      <c r="S20" s="607"/>
      <c r="T20" s="607"/>
      <c r="U20" s="607"/>
      <c r="V20" s="607"/>
      <c r="W20" s="607"/>
      <c r="X20" s="607"/>
      <c r="Y20" s="607"/>
    </row>
    <row r="21" spans="1:25" x14ac:dyDescent="0.25">
      <c r="A21" s="766" t="s">
        <v>563</v>
      </c>
      <c r="B21" s="766"/>
      <c r="C21" s="766"/>
      <c r="D21" s="766"/>
      <c r="E21" s="766"/>
      <c r="F21" s="766"/>
      <c r="G21" s="766"/>
      <c r="H21" s="766"/>
      <c r="I21" s="766"/>
      <c r="J21" s="766"/>
      <c r="K21" s="766"/>
      <c r="L21" s="766"/>
      <c r="M21" s="766"/>
      <c r="N21" s="766"/>
      <c r="O21" s="766"/>
      <c r="P21" s="766"/>
      <c r="Q21" s="766"/>
      <c r="R21" s="766"/>
      <c r="S21" s="766"/>
      <c r="T21" s="766"/>
      <c r="U21" s="766"/>
      <c r="V21" s="766"/>
      <c r="W21" s="766"/>
      <c r="X21" s="766"/>
      <c r="Y21" s="766"/>
    </row>
    <row r="22" spans="1:25" x14ac:dyDescent="0.25">
      <c r="A22" s="462"/>
      <c r="B22" s="462"/>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764" t="s">
        <v>1168</v>
      </c>
      <c r="D23" s="764"/>
      <c r="E23" s="764"/>
      <c r="F23" s="764"/>
      <c r="G23" s="764"/>
      <c r="H23" s="764"/>
      <c r="I23" s="764"/>
      <c r="J23" s="764"/>
      <c r="K23" s="764"/>
      <c r="L23" s="770" t="s">
        <v>1169</v>
      </c>
      <c r="M23" s="770"/>
      <c r="N23" s="770"/>
      <c r="O23" s="770"/>
      <c r="P23" s="770"/>
      <c r="Q23" s="770"/>
      <c r="R23" s="770"/>
      <c r="S23" s="764" t="s">
        <v>1170</v>
      </c>
      <c r="T23" s="764"/>
      <c r="U23" s="764"/>
      <c r="V23" s="764"/>
      <c r="W23" s="764"/>
      <c r="X23" s="764"/>
      <c r="Y23" s="764"/>
    </row>
    <row r="24" spans="1:25" ht="45" customHeight="1" x14ac:dyDescent="0.25">
      <c r="A24" s="765" t="s">
        <v>568</v>
      </c>
      <c r="B24" s="765"/>
      <c r="C24" s="764" t="s">
        <v>1171</v>
      </c>
      <c r="D24" s="764"/>
      <c r="E24" s="764"/>
      <c r="F24" s="764"/>
      <c r="G24" s="764"/>
      <c r="H24" s="764"/>
      <c r="I24" s="764"/>
      <c r="J24" s="764"/>
      <c r="K24" s="764"/>
      <c r="L24" s="764" t="s">
        <v>1172</v>
      </c>
      <c r="M24" s="764"/>
      <c r="N24" s="764"/>
      <c r="O24" s="764"/>
      <c r="P24" s="764"/>
      <c r="Q24" s="764"/>
      <c r="R24" s="764"/>
      <c r="S24" s="764" t="s">
        <v>1173</v>
      </c>
      <c r="T24" s="764"/>
      <c r="U24" s="764"/>
      <c r="V24" s="764"/>
      <c r="W24" s="764"/>
      <c r="X24" s="764"/>
      <c r="Y24" s="764"/>
    </row>
    <row r="25" spans="1:25" ht="45" customHeight="1" x14ac:dyDescent="0.25">
      <c r="A25" s="763" t="s">
        <v>569</v>
      </c>
      <c r="B25" s="763"/>
      <c r="C25" s="764" t="s">
        <v>1008</v>
      </c>
      <c r="D25" s="764"/>
      <c r="E25" s="764"/>
      <c r="F25" s="764"/>
      <c r="G25" s="764"/>
      <c r="H25" s="764"/>
      <c r="I25" s="764"/>
      <c r="J25" s="764"/>
      <c r="K25" s="764"/>
      <c r="L25" s="764" t="s">
        <v>1008</v>
      </c>
      <c r="M25" s="764"/>
      <c r="N25" s="764"/>
      <c r="O25" s="764"/>
      <c r="P25" s="764"/>
      <c r="Q25" s="764"/>
      <c r="R25" s="764"/>
      <c r="S25" s="764" t="s">
        <v>1008</v>
      </c>
      <c r="T25" s="764"/>
      <c r="U25" s="764"/>
      <c r="V25" s="764"/>
      <c r="W25" s="764"/>
      <c r="X25" s="764"/>
      <c r="Y25" s="764"/>
    </row>
    <row r="26" spans="1:25" ht="45" customHeight="1" x14ac:dyDescent="0.25">
      <c r="A26" s="763" t="s">
        <v>570</v>
      </c>
      <c r="B26" s="763"/>
      <c r="C26" s="764" t="s">
        <v>1174</v>
      </c>
      <c r="D26" s="764"/>
      <c r="E26" s="764"/>
      <c r="F26" s="764"/>
      <c r="G26" s="764"/>
      <c r="H26" s="764"/>
      <c r="I26" s="764"/>
      <c r="J26" s="764"/>
      <c r="K26" s="764"/>
      <c r="L26" s="764" t="s">
        <v>1175</v>
      </c>
      <c r="M26" s="764"/>
      <c r="N26" s="764"/>
      <c r="O26" s="764"/>
      <c r="P26" s="764"/>
      <c r="Q26" s="764"/>
      <c r="R26" s="764"/>
      <c r="S26" s="764" t="s">
        <v>1176</v>
      </c>
      <c r="T26" s="764"/>
      <c r="U26" s="764"/>
      <c r="V26" s="764"/>
      <c r="W26" s="764"/>
      <c r="X26" s="764"/>
      <c r="Y26" s="764"/>
    </row>
    <row r="27" spans="1:25" ht="45" customHeight="1" x14ac:dyDescent="0.25">
      <c r="A27" s="765" t="s">
        <v>571</v>
      </c>
      <c r="B27" s="765"/>
      <c r="C27" s="764" t="s">
        <v>1177</v>
      </c>
      <c r="D27" s="764"/>
      <c r="E27" s="764"/>
      <c r="F27" s="764"/>
      <c r="G27" s="764"/>
      <c r="H27" s="764"/>
      <c r="I27" s="764"/>
      <c r="J27" s="764"/>
      <c r="K27" s="764"/>
      <c r="L27" s="764" t="s">
        <v>1178</v>
      </c>
      <c r="M27" s="764"/>
      <c r="N27" s="764"/>
      <c r="O27" s="764"/>
      <c r="P27" s="764"/>
      <c r="Q27" s="764"/>
      <c r="R27" s="764"/>
      <c r="S27" s="764" t="s">
        <v>1179</v>
      </c>
      <c r="T27" s="764"/>
      <c r="U27" s="764"/>
      <c r="V27" s="764"/>
      <c r="W27" s="764"/>
      <c r="X27" s="764"/>
      <c r="Y27" s="764"/>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ht="18" customHeight="1"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20.25" customHeight="1" x14ac:dyDescent="0.25">
      <c r="A2" s="761"/>
      <c r="B2" s="762" t="s">
        <v>505</v>
      </c>
      <c r="C2" s="762"/>
      <c r="D2" s="762"/>
      <c r="E2" s="762"/>
      <c r="F2" s="762"/>
      <c r="G2" s="762"/>
      <c r="H2" s="762"/>
      <c r="I2" s="762"/>
      <c r="J2" s="762"/>
      <c r="K2" s="762"/>
      <c r="L2" s="762"/>
      <c r="M2" s="762"/>
      <c r="N2" s="388" t="s">
        <v>509</v>
      </c>
      <c r="O2" s="389"/>
      <c r="P2" s="389"/>
      <c r="Q2" s="389"/>
      <c r="R2" s="389"/>
      <c r="S2" s="389"/>
      <c r="T2" s="389"/>
      <c r="U2" s="389"/>
      <c r="V2" s="389"/>
      <c r="W2" s="389"/>
      <c r="X2" s="389"/>
      <c r="Y2" s="390"/>
    </row>
    <row r="3" spans="1:25" ht="15.75" customHeight="1"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158</v>
      </c>
      <c r="B4" s="791" t="s">
        <v>159</v>
      </c>
      <c r="C4" s="791"/>
      <c r="D4" s="791"/>
      <c r="E4" s="791"/>
      <c r="F4" s="791"/>
      <c r="G4" s="791"/>
      <c r="H4" s="791"/>
      <c r="I4" s="791"/>
      <c r="J4" s="791"/>
      <c r="K4" s="493" t="s">
        <v>160</v>
      </c>
      <c r="L4" s="792" t="s">
        <v>316</v>
      </c>
      <c r="M4" s="792"/>
      <c r="N4" s="792"/>
      <c r="O4" s="792"/>
      <c r="P4" s="792"/>
      <c r="Q4" s="792"/>
      <c r="R4" s="793" t="s">
        <v>318</v>
      </c>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51.75" customHeight="1" x14ac:dyDescent="0.25">
      <c r="A6" s="397" t="s">
        <v>210</v>
      </c>
      <c r="B6" s="791" t="s">
        <v>211</v>
      </c>
      <c r="C6" s="791"/>
      <c r="D6" s="791"/>
      <c r="E6" s="791"/>
      <c r="F6" s="791"/>
      <c r="G6" s="791"/>
      <c r="H6" s="791"/>
      <c r="I6" s="791"/>
      <c r="J6" s="791"/>
      <c r="K6" s="493" t="s">
        <v>212</v>
      </c>
      <c r="L6" s="792" t="s">
        <v>380</v>
      </c>
      <c r="M6" s="792"/>
      <c r="N6" s="792"/>
      <c r="O6" s="792"/>
      <c r="P6" s="792"/>
      <c r="Q6" s="792"/>
      <c r="R6" s="793" t="s">
        <v>659</v>
      </c>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50.1" customHeight="1" x14ac:dyDescent="0.25">
      <c r="A8" s="397" t="s">
        <v>228</v>
      </c>
      <c r="B8" s="791" t="s">
        <v>229</v>
      </c>
      <c r="C8" s="791"/>
      <c r="D8" s="791"/>
      <c r="E8" s="791"/>
      <c r="F8" s="791"/>
      <c r="G8" s="791"/>
      <c r="H8" s="791"/>
      <c r="I8" s="791"/>
      <c r="J8" s="791"/>
      <c r="K8" s="493" t="s">
        <v>212</v>
      </c>
      <c r="L8" s="792" t="s">
        <v>380</v>
      </c>
      <c r="M8" s="792"/>
      <c r="N8" s="792"/>
      <c r="O8" s="792"/>
      <c r="P8" s="792"/>
      <c r="Q8" s="792"/>
      <c r="R8" s="793" t="s">
        <v>659</v>
      </c>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5.1" customHeight="1" x14ac:dyDescent="0.25">
      <c r="A10" s="397" t="s">
        <v>235</v>
      </c>
      <c r="B10" s="791" t="s">
        <v>236</v>
      </c>
      <c r="C10" s="791"/>
      <c r="D10" s="791"/>
      <c r="E10" s="791"/>
      <c r="F10" s="791"/>
      <c r="G10" s="791"/>
      <c r="H10" s="791"/>
      <c r="I10" s="791"/>
      <c r="J10" s="791"/>
      <c r="K10" s="493" t="s">
        <v>237</v>
      </c>
      <c r="L10" s="792" t="s">
        <v>266</v>
      </c>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19.5" customHeight="1" x14ac:dyDescent="0.25">
      <c r="A13" s="788" t="s">
        <v>1180</v>
      </c>
      <c r="B13" s="788"/>
      <c r="C13" s="788"/>
      <c r="D13" s="788"/>
      <c r="E13" s="788"/>
      <c r="F13" s="788"/>
      <c r="G13" s="788"/>
      <c r="H13" s="788"/>
      <c r="I13" s="788"/>
      <c r="J13" s="788"/>
      <c r="K13" s="788"/>
      <c r="L13" s="788"/>
      <c r="M13" s="788"/>
      <c r="N13" s="788" t="s">
        <v>1181</v>
      </c>
      <c r="O13" s="788"/>
      <c r="P13" s="788"/>
      <c r="Q13" s="788"/>
      <c r="R13" s="788"/>
      <c r="S13" s="788"/>
      <c r="T13" s="788"/>
      <c r="U13" s="788"/>
      <c r="V13" s="788"/>
      <c r="W13" s="788"/>
      <c r="X13" s="788"/>
      <c r="Y13" s="788"/>
    </row>
    <row r="14" spans="1:25" ht="19.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1182</v>
      </c>
      <c r="B16" s="782"/>
      <c r="C16" s="782"/>
      <c r="D16" s="782"/>
      <c r="E16" s="782"/>
      <c r="F16" s="782"/>
      <c r="G16" s="782"/>
      <c r="H16" s="782"/>
      <c r="I16" s="782"/>
      <c r="J16" s="782"/>
      <c r="K16" s="782"/>
      <c r="L16" s="782"/>
      <c r="M16" s="782"/>
      <c r="N16" s="782" t="s">
        <v>1183</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785" t="s">
        <v>560</v>
      </c>
      <c r="G18" s="785"/>
      <c r="H18" s="785"/>
      <c r="I18" s="785"/>
      <c r="J18" s="785"/>
      <c r="K18" s="785"/>
      <c r="L18" s="785"/>
      <c r="M18" s="785"/>
      <c r="N18" s="783" t="s">
        <v>561</v>
      </c>
      <c r="O18" s="783"/>
      <c r="P18" s="783"/>
      <c r="Q18" s="783"/>
      <c r="R18" s="784"/>
      <c r="S18" s="784"/>
      <c r="T18" s="784"/>
      <c r="U18" s="784"/>
      <c r="V18" s="785"/>
      <c r="W18" s="785"/>
      <c r="X18" s="785"/>
      <c r="Y18" s="785"/>
    </row>
    <row r="19" spans="1:25" ht="21.75" customHeight="1"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1184</v>
      </c>
      <c r="D23" s="780"/>
      <c r="E23" s="780"/>
      <c r="F23" s="780"/>
      <c r="G23" s="780"/>
      <c r="H23" s="780"/>
      <c r="I23" s="780"/>
      <c r="J23" s="780"/>
      <c r="K23" s="780"/>
      <c r="L23" s="781" t="s">
        <v>1185</v>
      </c>
      <c r="M23" s="781"/>
      <c r="N23" s="781"/>
      <c r="O23" s="781"/>
      <c r="P23" s="781"/>
      <c r="Q23" s="781"/>
      <c r="R23" s="781"/>
      <c r="S23" s="780" t="s">
        <v>1186</v>
      </c>
      <c r="T23" s="780"/>
      <c r="U23" s="780"/>
      <c r="V23" s="780"/>
      <c r="W23" s="780"/>
      <c r="X23" s="780"/>
      <c r="Y23" s="780"/>
    </row>
    <row r="24" spans="1:25" ht="89.25" customHeight="1" x14ac:dyDescent="0.25">
      <c r="A24" s="743" t="s">
        <v>568</v>
      </c>
      <c r="B24" s="743"/>
      <c r="C24" s="780" t="s">
        <v>1187</v>
      </c>
      <c r="D24" s="780"/>
      <c r="E24" s="780"/>
      <c r="F24" s="780"/>
      <c r="G24" s="780"/>
      <c r="H24" s="780"/>
      <c r="I24" s="780"/>
      <c r="J24" s="780"/>
      <c r="K24" s="780"/>
      <c r="L24" s="780" t="s">
        <v>1188</v>
      </c>
      <c r="M24" s="780"/>
      <c r="N24" s="780"/>
      <c r="O24" s="780"/>
      <c r="P24" s="780"/>
      <c r="Q24" s="780"/>
      <c r="R24" s="780"/>
      <c r="S24" s="780" t="s">
        <v>1189</v>
      </c>
      <c r="T24" s="780"/>
      <c r="U24" s="780"/>
      <c r="V24" s="780"/>
      <c r="W24" s="780"/>
      <c r="X24" s="780"/>
      <c r="Y24" s="780"/>
    </row>
    <row r="25" spans="1:25" ht="29.25" customHeight="1" x14ac:dyDescent="0.25">
      <c r="A25" s="741" t="s">
        <v>569</v>
      </c>
      <c r="B25" s="741"/>
      <c r="C25" s="780" t="s">
        <v>1008</v>
      </c>
      <c r="D25" s="780"/>
      <c r="E25" s="780"/>
      <c r="F25" s="780"/>
      <c r="G25" s="780"/>
      <c r="H25" s="780"/>
      <c r="I25" s="780"/>
      <c r="J25" s="780"/>
      <c r="K25" s="780"/>
      <c r="L25" s="780" t="s">
        <v>1008</v>
      </c>
      <c r="M25" s="780"/>
      <c r="N25" s="780"/>
      <c r="O25" s="780"/>
      <c r="P25" s="780"/>
      <c r="Q25" s="780"/>
      <c r="R25" s="780"/>
      <c r="S25" s="780" t="s">
        <v>1008</v>
      </c>
      <c r="T25" s="780"/>
      <c r="U25" s="780"/>
      <c r="V25" s="780"/>
      <c r="W25" s="780"/>
      <c r="X25" s="780"/>
      <c r="Y25" s="780"/>
    </row>
    <row r="26" spans="1:25" ht="45" customHeight="1" x14ac:dyDescent="0.25">
      <c r="A26" s="741" t="s">
        <v>570</v>
      </c>
      <c r="B26" s="741"/>
      <c r="C26" s="780" t="s">
        <v>1190</v>
      </c>
      <c r="D26" s="780"/>
      <c r="E26" s="780"/>
      <c r="F26" s="780"/>
      <c r="G26" s="780"/>
      <c r="H26" s="780"/>
      <c r="I26" s="780"/>
      <c r="J26" s="780"/>
      <c r="K26" s="780"/>
      <c r="L26" s="780" t="s">
        <v>1191</v>
      </c>
      <c r="M26" s="780"/>
      <c r="N26" s="780"/>
      <c r="O26" s="780"/>
      <c r="P26" s="780"/>
      <c r="Q26" s="780"/>
      <c r="R26" s="780"/>
      <c r="S26" s="780" t="s">
        <v>1192</v>
      </c>
      <c r="T26" s="780"/>
      <c r="U26" s="780"/>
      <c r="V26" s="780"/>
      <c r="W26" s="780"/>
      <c r="X26" s="780"/>
      <c r="Y26" s="780"/>
    </row>
    <row r="27" spans="1:25" ht="45" customHeight="1" x14ac:dyDescent="0.25">
      <c r="A27" s="743" t="s">
        <v>571</v>
      </c>
      <c r="B27" s="743"/>
      <c r="C27" s="780" t="s">
        <v>1193</v>
      </c>
      <c r="D27" s="780"/>
      <c r="E27" s="780"/>
      <c r="F27" s="780"/>
      <c r="G27" s="780"/>
      <c r="H27" s="780"/>
      <c r="I27" s="780"/>
      <c r="J27" s="780"/>
      <c r="K27" s="780"/>
      <c r="L27" s="780" t="s">
        <v>1194</v>
      </c>
      <c r="M27" s="780"/>
      <c r="N27" s="780"/>
      <c r="O27" s="780"/>
      <c r="P27" s="780"/>
      <c r="Q27" s="780"/>
      <c r="R27" s="780"/>
      <c r="S27" s="780"/>
      <c r="T27" s="780"/>
      <c r="U27" s="780"/>
      <c r="V27" s="780"/>
      <c r="W27" s="780"/>
      <c r="X27" s="780"/>
      <c r="Y27" s="780"/>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CD5B5"/>
  </sheetPr>
  <dimension ref="A1:AMK171"/>
  <sheetViews>
    <sheetView zoomScale="70" zoomScaleNormal="70" workbookViewId="0">
      <selection activeCell="W149" sqref="W149"/>
    </sheetView>
  </sheetViews>
  <sheetFormatPr baseColWidth="10" defaultColWidth="9.140625" defaultRowHeight="15" x14ac:dyDescent="0.25"/>
  <cols>
    <col min="1" max="1" width="33" style="247"/>
    <col min="2" max="2" width="118.140625" style="192"/>
    <col min="3" max="3" width="7.140625" style="248"/>
    <col min="4" max="4" width="7.140625" style="192"/>
    <col min="5" max="5" width="3.28515625" style="192"/>
    <col min="6" max="9" width="10.5703125" style="248"/>
    <col min="10" max="10" width="10.5703125" style="249"/>
    <col min="11" max="11" width="13" style="249"/>
    <col min="12" max="13" width="10.5703125" style="249"/>
    <col min="14" max="17" width="10.5703125" style="248"/>
    <col min="18" max="27" width="10.5703125" style="192"/>
    <col min="28" max="30" width="10.5703125" style="248"/>
    <col min="31" max="32" width="10.5703125" style="249"/>
    <col min="33" max="39" width="10.5703125" style="248"/>
    <col min="40" max="42" width="11"/>
    <col min="43" max="53" width="7.7109375" style="248"/>
    <col min="54" max="1025" width="11" style="192"/>
  </cols>
  <sheetData>
    <row r="1" spans="1:55" ht="297" customHeight="1" x14ac:dyDescent="0.25">
      <c r="A1" s="250"/>
      <c r="B1" s="251" t="s">
        <v>393</v>
      </c>
      <c r="C1" s="252" t="s">
        <v>394</v>
      </c>
      <c r="D1" s="253" t="s">
        <v>395</v>
      </c>
      <c r="E1" s="254" t="s">
        <v>396</v>
      </c>
      <c r="F1" s="255" t="s">
        <v>397</v>
      </c>
      <c r="G1" s="255" t="s">
        <v>343</v>
      </c>
      <c r="H1" s="256" t="s">
        <v>398</v>
      </c>
      <c r="I1" s="256" t="s">
        <v>399</v>
      </c>
      <c r="J1" s="257" t="s">
        <v>309</v>
      </c>
      <c r="K1" s="257" t="s">
        <v>319</v>
      </c>
      <c r="L1" s="257" t="s">
        <v>352</v>
      </c>
      <c r="M1" s="258" t="s">
        <v>357</v>
      </c>
      <c r="N1" s="259" t="s">
        <v>400</v>
      </c>
      <c r="O1" s="259" t="s">
        <v>401</v>
      </c>
      <c r="P1" s="260" t="s">
        <v>402</v>
      </c>
      <c r="Q1" s="260" t="s">
        <v>316</v>
      </c>
      <c r="R1" s="259" t="s">
        <v>403</v>
      </c>
      <c r="S1" s="259" t="s">
        <v>404</v>
      </c>
      <c r="T1" s="259" t="s">
        <v>405</v>
      </c>
      <c r="U1" s="259" t="s">
        <v>406</v>
      </c>
      <c r="V1" s="259" t="s">
        <v>407</v>
      </c>
      <c r="W1" s="259" t="s">
        <v>203</v>
      </c>
      <c r="X1" s="259" t="s">
        <v>408</v>
      </c>
      <c r="Y1" s="259" t="s">
        <v>409</v>
      </c>
      <c r="Z1" s="260" t="s">
        <v>410</v>
      </c>
      <c r="AA1" s="259" t="s">
        <v>197</v>
      </c>
      <c r="AB1" s="259" t="s">
        <v>411</v>
      </c>
      <c r="AC1" s="259" t="s">
        <v>412</v>
      </c>
      <c r="AD1" s="259" t="s">
        <v>413</v>
      </c>
      <c r="AE1" s="258" t="s">
        <v>363</v>
      </c>
      <c r="AF1" s="258" t="s">
        <v>377</v>
      </c>
      <c r="AG1" s="259" t="s">
        <v>238</v>
      </c>
      <c r="AH1" s="260" t="s">
        <v>414</v>
      </c>
      <c r="AI1" s="260" t="s">
        <v>415</v>
      </c>
      <c r="AJ1" s="261" t="s">
        <v>248</v>
      </c>
      <c r="AK1" s="256" t="s">
        <v>264</v>
      </c>
      <c r="AL1" s="262"/>
      <c r="AM1" s="262"/>
      <c r="AQ1" s="263"/>
      <c r="AR1" s="264"/>
      <c r="AS1" s="265"/>
      <c r="AT1" s="266"/>
      <c r="AU1" s="266"/>
      <c r="AV1" s="266"/>
      <c r="AW1" s="267"/>
      <c r="AX1" s="266"/>
      <c r="AY1" s="266"/>
      <c r="AZ1" s="266"/>
      <c r="BA1" s="266"/>
      <c r="BC1"/>
    </row>
    <row r="2" spans="1:55" x14ac:dyDescent="0.25">
      <c r="A2" s="268" t="s">
        <v>416</v>
      </c>
      <c r="B2" s="269" t="s">
        <v>417</v>
      </c>
      <c r="C2" s="270"/>
      <c r="D2" s="270"/>
      <c r="E2" s="271"/>
      <c r="F2" s="272" t="s">
        <v>113</v>
      </c>
      <c r="G2" s="272" t="s">
        <v>120</v>
      </c>
      <c r="H2" s="272" t="s">
        <v>124</v>
      </c>
      <c r="I2" s="272" t="s">
        <v>129</v>
      </c>
      <c r="J2" s="273" t="s">
        <v>268</v>
      </c>
      <c r="K2" s="273" t="s">
        <v>272</v>
      </c>
      <c r="L2" s="274" t="s">
        <v>276</v>
      </c>
      <c r="M2" s="273" t="s">
        <v>281</v>
      </c>
      <c r="N2" s="272" t="s">
        <v>141</v>
      </c>
      <c r="O2" s="272" t="s">
        <v>148</v>
      </c>
      <c r="P2" s="272" t="s">
        <v>154</v>
      </c>
      <c r="Q2" s="272" t="s">
        <v>158</v>
      </c>
      <c r="R2" s="272" t="s">
        <v>164</v>
      </c>
      <c r="S2" s="272" t="s">
        <v>169</v>
      </c>
      <c r="T2" s="272" t="s">
        <v>174</v>
      </c>
      <c r="U2" s="272" t="s">
        <v>183</v>
      </c>
      <c r="V2" s="272" t="s">
        <v>188</v>
      </c>
      <c r="W2" s="272" t="s">
        <v>193</v>
      </c>
      <c r="X2" s="177" t="s">
        <v>206</v>
      </c>
      <c r="Y2" s="177" t="s">
        <v>210</v>
      </c>
      <c r="Z2" s="272" t="s">
        <v>219</v>
      </c>
      <c r="AA2" s="272" t="s">
        <v>222</v>
      </c>
      <c r="AB2" s="272" t="s">
        <v>224</v>
      </c>
      <c r="AC2" s="272" t="s">
        <v>226</v>
      </c>
      <c r="AD2" s="272" t="s">
        <v>228</v>
      </c>
      <c r="AE2" s="273" t="s">
        <v>289</v>
      </c>
      <c r="AF2" s="273" t="s">
        <v>294</v>
      </c>
      <c r="AG2" s="272" t="s">
        <v>235</v>
      </c>
      <c r="AH2" s="272" t="s">
        <v>239</v>
      </c>
      <c r="AI2" s="272" t="s">
        <v>242</v>
      </c>
      <c r="AJ2" s="272" t="s">
        <v>253</v>
      </c>
      <c r="AK2" s="275" t="s">
        <v>257</v>
      </c>
      <c r="AL2" s="276"/>
      <c r="AM2" s="276"/>
      <c r="AN2" s="23"/>
      <c r="AO2" s="23"/>
      <c r="AP2" s="23"/>
      <c r="AQ2" s="277"/>
      <c r="AR2" s="278"/>
      <c r="AS2" s="278"/>
      <c r="AT2" s="277"/>
      <c r="AU2" s="279"/>
      <c r="AV2" s="279"/>
      <c r="AW2" s="279"/>
      <c r="AX2" s="279"/>
      <c r="AY2" s="279"/>
      <c r="AZ2" s="279"/>
      <c r="BA2" s="279"/>
      <c r="BC2"/>
    </row>
    <row r="3" spans="1:55" ht="14.25" customHeight="1" x14ac:dyDescent="0.25">
      <c r="A3" s="730" t="s">
        <v>418</v>
      </c>
      <c r="B3" s="730"/>
      <c r="C3" s="730"/>
      <c r="D3" s="280"/>
      <c r="E3" s="281"/>
      <c r="F3" s="282">
        <f t="shared" ref="F3:AK3" si="0">COUNTA(F4:F171)</f>
        <v>6</v>
      </c>
      <c r="G3" s="282">
        <f t="shared" si="0"/>
        <v>6</v>
      </c>
      <c r="H3" s="282">
        <f t="shared" si="0"/>
        <v>8</v>
      </c>
      <c r="I3" s="282">
        <f t="shared" si="0"/>
        <v>1</v>
      </c>
      <c r="J3" s="282">
        <f t="shared" si="0"/>
        <v>3</v>
      </c>
      <c r="K3" s="282">
        <f t="shared" si="0"/>
        <v>9</v>
      </c>
      <c r="L3" s="282">
        <f t="shared" si="0"/>
        <v>6</v>
      </c>
      <c r="M3" s="282">
        <f t="shared" si="0"/>
        <v>15</v>
      </c>
      <c r="N3" s="282">
        <f t="shared" si="0"/>
        <v>10</v>
      </c>
      <c r="O3" s="282">
        <f t="shared" si="0"/>
        <v>7</v>
      </c>
      <c r="P3" s="282">
        <f t="shared" si="0"/>
        <v>7</v>
      </c>
      <c r="Q3" s="282">
        <f t="shared" si="0"/>
        <v>13</v>
      </c>
      <c r="R3" s="282">
        <f t="shared" si="0"/>
        <v>11</v>
      </c>
      <c r="S3" s="282">
        <f t="shared" si="0"/>
        <v>8</v>
      </c>
      <c r="T3" s="282">
        <f t="shared" si="0"/>
        <v>7</v>
      </c>
      <c r="U3" s="282">
        <f t="shared" si="0"/>
        <v>17</v>
      </c>
      <c r="V3" s="282">
        <f t="shared" si="0"/>
        <v>10</v>
      </c>
      <c r="W3" s="282">
        <f t="shared" si="0"/>
        <v>6</v>
      </c>
      <c r="X3" s="282">
        <f t="shared" si="0"/>
        <v>15</v>
      </c>
      <c r="Y3" s="282">
        <f t="shared" si="0"/>
        <v>10</v>
      </c>
      <c r="Z3" s="282">
        <f t="shared" si="0"/>
        <v>13</v>
      </c>
      <c r="AA3" s="282">
        <f t="shared" si="0"/>
        <v>2</v>
      </c>
      <c r="AB3" s="282">
        <f t="shared" si="0"/>
        <v>8</v>
      </c>
      <c r="AC3" s="282">
        <f t="shared" si="0"/>
        <v>7</v>
      </c>
      <c r="AD3" s="282">
        <f t="shared" si="0"/>
        <v>7</v>
      </c>
      <c r="AE3" s="282">
        <f t="shared" si="0"/>
        <v>3</v>
      </c>
      <c r="AF3" s="282">
        <f t="shared" si="0"/>
        <v>5</v>
      </c>
      <c r="AG3" s="282">
        <f t="shared" si="0"/>
        <v>6</v>
      </c>
      <c r="AH3" s="282">
        <f t="shared" si="0"/>
        <v>9</v>
      </c>
      <c r="AI3" s="282">
        <f t="shared" si="0"/>
        <v>6</v>
      </c>
      <c r="AJ3" s="282">
        <f t="shared" si="0"/>
        <v>5</v>
      </c>
      <c r="AK3" s="282">
        <f t="shared" si="0"/>
        <v>8</v>
      </c>
      <c r="AL3" s="23"/>
      <c r="AM3" s="23"/>
      <c r="AN3" s="23"/>
      <c r="AO3" s="23"/>
      <c r="AP3" s="23"/>
      <c r="AQ3" s="277"/>
      <c r="AR3" s="278"/>
      <c r="AS3" s="278"/>
      <c r="AT3" s="277"/>
      <c r="AU3" s="283"/>
      <c r="AV3" s="283"/>
      <c r="AW3" s="283"/>
      <c r="AX3" s="283"/>
      <c r="AY3" s="283"/>
      <c r="AZ3" s="283"/>
      <c r="BA3" s="283"/>
      <c r="BC3"/>
    </row>
    <row r="4" spans="1:55" ht="15.75" customHeight="1" x14ac:dyDescent="0.25">
      <c r="A4" s="727" t="s">
        <v>419</v>
      </c>
      <c r="B4" s="284" t="s">
        <v>420</v>
      </c>
      <c r="C4" s="172"/>
      <c r="D4" s="23"/>
      <c r="E4" s="285">
        <f t="shared" ref="E4:E35" si="1">COUNTA(F4:AK4)</f>
        <v>3</v>
      </c>
      <c r="F4" s="172"/>
      <c r="G4" s="172"/>
      <c r="H4" s="172" t="s">
        <v>421</v>
      </c>
      <c r="I4" s="172"/>
      <c r="J4" s="286"/>
      <c r="K4" s="286"/>
      <c r="L4" s="286"/>
      <c r="M4" s="286"/>
      <c r="N4" s="172" t="s">
        <v>421</v>
      </c>
      <c r="O4" s="172"/>
      <c r="P4" s="172"/>
      <c r="Q4" s="172"/>
      <c r="R4" s="172"/>
      <c r="S4" s="172"/>
      <c r="T4" s="172"/>
      <c r="U4" s="172"/>
      <c r="V4" s="172"/>
      <c r="W4" s="172"/>
      <c r="X4" s="172"/>
      <c r="Y4" s="172"/>
      <c r="Z4" s="172" t="s">
        <v>421</v>
      </c>
      <c r="AA4" s="172"/>
      <c r="AB4" s="172"/>
      <c r="AC4" s="172"/>
      <c r="AD4" s="172"/>
      <c r="AE4" s="286"/>
      <c r="AF4" s="286"/>
      <c r="AG4" s="172"/>
      <c r="AH4" s="172"/>
      <c r="AI4" s="172"/>
      <c r="AJ4" s="172"/>
      <c r="AK4" s="172"/>
      <c r="AL4" s="287"/>
      <c r="AM4" s="288"/>
      <c r="AN4" s="23"/>
      <c r="AO4" s="23"/>
      <c r="AP4" s="23"/>
      <c r="AQ4" s="287"/>
      <c r="AR4" s="287"/>
      <c r="AS4" s="287"/>
      <c r="AT4" s="287"/>
      <c r="AU4" s="287"/>
      <c r="AV4" s="287"/>
      <c r="AW4" s="287"/>
      <c r="AX4" s="287"/>
      <c r="AY4" s="287"/>
      <c r="AZ4" s="287"/>
      <c r="BA4" s="287"/>
      <c r="BC4" s="289"/>
    </row>
    <row r="5" spans="1:55" ht="15.75" customHeight="1" x14ac:dyDescent="0.25">
      <c r="A5" s="727"/>
      <c r="B5" s="290" t="s">
        <v>422</v>
      </c>
      <c r="C5" s="172"/>
      <c r="D5" s="23"/>
      <c r="E5" s="285">
        <f t="shared" si="1"/>
        <v>4</v>
      </c>
      <c r="F5" s="172"/>
      <c r="G5" s="172"/>
      <c r="H5" s="172"/>
      <c r="I5" s="172"/>
      <c r="J5" s="286"/>
      <c r="K5" s="286"/>
      <c r="L5" s="286"/>
      <c r="M5" s="286"/>
      <c r="N5" s="172" t="s">
        <v>421</v>
      </c>
      <c r="O5" s="172"/>
      <c r="P5" s="172" t="s">
        <v>421</v>
      </c>
      <c r="Q5" s="172"/>
      <c r="R5" s="172"/>
      <c r="S5" s="172"/>
      <c r="T5" s="172"/>
      <c r="U5" s="172"/>
      <c r="V5" s="172" t="s">
        <v>421</v>
      </c>
      <c r="W5" s="172"/>
      <c r="X5" s="172"/>
      <c r="Y5" s="172"/>
      <c r="Z5" s="172"/>
      <c r="AA5" s="172"/>
      <c r="AB5" s="172" t="s">
        <v>421</v>
      </c>
      <c r="AC5" s="172"/>
      <c r="AD5" s="172"/>
      <c r="AE5" s="286"/>
      <c r="AF5" s="286"/>
      <c r="AG5" s="172"/>
      <c r="AH5" s="172"/>
      <c r="AI5" s="172"/>
      <c r="AJ5" s="172"/>
      <c r="AK5" s="172"/>
      <c r="AL5" s="287"/>
      <c r="AM5" s="288"/>
      <c r="AN5" s="23"/>
      <c r="AO5" s="23"/>
      <c r="AP5" s="23"/>
      <c r="AQ5" s="287"/>
      <c r="AR5" s="287"/>
      <c r="AS5" s="287"/>
      <c r="AT5" s="287"/>
      <c r="AU5" s="287"/>
      <c r="AV5" s="287"/>
      <c r="AW5" s="287"/>
      <c r="AX5" s="287"/>
      <c r="AY5" s="287"/>
      <c r="AZ5" s="287"/>
      <c r="BA5" s="287"/>
      <c r="BC5" s="289"/>
    </row>
    <row r="6" spans="1:55" ht="15.75" customHeight="1" x14ac:dyDescent="0.25">
      <c r="A6" s="727"/>
      <c r="B6" s="284" t="s">
        <v>423</v>
      </c>
      <c r="C6" s="291"/>
      <c r="D6" s="23"/>
      <c r="E6" s="285">
        <f t="shared" si="1"/>
        <v>4</v>
      </c>
      <c r="F6" s="172"/>
      <c r="G6" s="172"/>
      <c r="H6" s="172"/>
      <c r="I6" s="172"/>
      <c r="J6" s="286"/>
      <c r="K6" s="286"/>
      <c r="L6" s="286"/>
      <c r="M6" s="286"/>
      <c r="N6" s="172" t="s">
        <v>421</v>
      </c>
      <c r="O6" s="172"/>
      <c r="P6" s="172" t="s">
        <v>421</v>
      </c>
      <c r="Q6" s="172"/>
      <c r="R6" s="172"/>
      <c r="S6" s="172"/>
      <c r="T6" s="172"/>
      <c r="U6" s="172"/>
      <c r="V6" s="172" t="s">
        <v>421</v>
      </c>
      <c r="W6" s="172"/>
      <c r="X6" s="172"/>
      <c r="Y6" s="172"/>
      <c r="Z6" s="172"/>
      <c r="AA6" s="172"/>
      <c r="AB6" s="172" t="s">
        <v>421</v>
      </c>
      <c r="AC6" s="172"/>
      <c r="AD6" s="172"/>
      <c r="AE6" s="286"/>
      <c r="AF6" s="286"/>
      <c r="AG6" s="172"/>
      <c r="AH6" s="172"/>
      <c r="AI6" s="172"/>
      <c r="AJ6" s="172"/>
      <c r="AK6" s="172"/>
      <c r="AL6" s="287"/>
      <c r="AM6" s="288"/>
      <c r="AN6" s="23"/>
      <c r="AO6" s="23"/>
      <c r="AP6" s="23"/>
      <c r="AQ6" s="287"/>
      <c r="AR6" s="287"/>
      <c r="AS6" s="287"/>
      <c r="AT6" s="287"/>
      <c r="AU6" s="287"/>
      <c r="AV6" s="287"/>
      <c r="AW6" s="287"/>
      <c r="AX6" s="287"/>
      <c r="AY6" s="287"/>
      <c r="AZ6" s="287"/>
      <c r="BA6" s="287"/>
      <c r="BC6" s="289"/>
    </row>
    <row r="7" spans="1:55" ht="15.75" customHeight="1" x14ac:dyDescent="0.25">
      <c r="A7" s="727"/>
      <c r="B7" s="290" t="s">
        <v>424</v>
      </c>
      <c r="C7" s="172"/>
      <c r="D7" s="172"/>
      <c r="E7" s="285">
        <f t="shared" si="1"/>
        <v>4</v>
      </c>
      <c r="F7" s="172"/>
      <c r="G7" s="172"/>
      <c r="H7" s="286"/>
      <c r="I7" s="286"/>
      <c r="J7" s="286"/>
      <c r="K7" s="286"/>
      <c r="L7" s="286"/>
      <c r="M7" s="286"/>
      <c r="N7" s="172" t="s">
        <v>421</v>
      </c>
      <c r="O7" s="172"/>
      <c r="P7" s="172"/>
      <c r="Q7" s="172"/>
      <c r="R7" s="286" t="s">
        <v>421</v>
      </c>
      <c r="S7" s="286"/>
      <c r="T7" s="286"/>
      <c r="U7" s="172" t="s">
        <v>421</v>
      </c>
      <c r="V7" s="172" t="s">
        <v>421</v>
      </c>
      <c r="W7" s="172"/>
      <c r="X7" s="172"/>
      <c r="Y7" s="172"/>
      <c r="Z7" s="172"/>
      <c r="AA7" s="172"/>
      <c r="AB7" s="172"/>
      <c r="AC7" s="172"/>
      <c r="AD7" s="172"/>
      <c r="AE7" s="286"/>
      <c r="AF7" s="286"/>
      <c r="AG7" s="172"/>
      <c r="AH7" s="172"/>
      <c r="AI7" s="172"/>
      <c r="AJ7" s="172"/>
      <c r="AK7" s="172"/>
      <c r="AL7" s="287"/>
      <c r="AM7" s="288"/>
      <c r="AN7" s="23"/>
      <c r="AO7" s="23"/>
      <c r="AP7" s="23"/>
      <c r="AQ7" s="287"/>
      <c r="AR7" s="287"/>
      <c r="AS7" s="287"/>
      <c r="AT7" s="287"/>
      <c r="AU7" s="287"/>
      <c r="AV7" s="287"/>
      <c r="AW7" s="287"/>
      <c r="AX7" s="287"/>
      <c r="AY7" s="287"/>
      <c r="AZ7" s="287"/>
      <c r="BA7" s="287"/>
      <c r="BC7" s="289"/>
    </row>
    <row r="8" spans="1:55" ht="15.75" customHeight="1" x14ac:dyDescent="0.25">
      <c r="A8" s="727"/>
      <c r="B8" s="292" t="s">
        <v>425</v>
      </c>
      <c r="C8" s="291"/>
      <c r="D8" s="172"/>
      <c r="E8" s="285">
        <f t="shared" si="1"/>
        <v>3</v>
      </c>
      <c r="F8" s="172"/>
      <c r="G8" s="172"/>
      <c r="H8" s="286"/>
      <c r="I8" s="286"/>
      <c r="J8" s="286"/>
      <c r="K8" s="286"/>
      <c r="L8" s="286"/>
      <c r="M8" s="286"/>
      <c r="N8" s="172"/>
      <c r="O8" s="172"/>
      <c r="P8" s="172" t="s">
        <v>421</v>
      </c>
      <c r="Q8" s="172"/>
      <c r="R8" s="286" t="s">
        <v>421</v>
      </c>
      <c r="S8" s="286"/>
      <c r="T8" s="286"/>
      <c r="U8" s="172" t="s">
        <v>421</v>
      </c>
      <c r="V8" s="172"/>
      <c r="W8" s="172"/>
      <c r="X8" s="172"/>
      <c r="Y8" s="172"/>
      <c r="Z8" s="172"/>
      <c r="AA8" s="172"/>
      <c r="AB8" s="172"/>
      <c r="AC8" s="172"/>
      <c r="AD8" s="172"/>
      <c r="AE8" s="286"/>
      <c r="AF8" s="286"/>
      <c r="AG8" s="172"/>
      <c r="AH8" s="172"/>
      <c r="AI8" s="172"/>
      <c r="AJ8" s="172"/>
      <c r="AK8" s="172"/>
      <c r="AL8" s="287"/>
      <c r="AM8" s="288"/>
      <c r="AN8" s="23"/>
      <c r="AO8" s="23"/>
      <c r="AP8" s="23"/>
      <c r="AQ8" s="287"/>
      <c r="AR8" s="287"/>
      <c r="AS8" s="287"/>
      <c r="AT8" s="287"/>
      <c r="AU8" s="287"/>
      <c r="AV8" s="287"/>
      <c r="AW8" s="287"/>
      <c r="AX8" s="287"/>
      <c r="AY8" s="287"/>
      <c r="AZ8" s="287"/>
      <c r="BA8" s="287"/>
      <c r="BC8" s="289"/>
    </row>
    <row r="9" spans="1:55" ht="15.75" customHeight="1" x14ac:dyDescent="0.25">
      <c r="A9" s="727"/>
      <c r="B9" s="290" t="s">
        <v>426</v>
      </c>
      <c r="C9" s="291"/>
      <c r="D9" s="23"/>
      <c r="E9" s="285">
        <f t="shared" si="1"/>
        <v>4</v>
      </c>
      <c r="F9" s="172"/>
      <c r="G9" s="172"/>
      <c r="H9" s="286"/>
      <c r="I9" s="286"/>
      <c r="J9" s="286"/>
      <c r="K9" s="286"/>
      <c r="L9" s="286"/>
      <c r="M9" s="286"/>
      <c r="N9" s="172" t="s">
        <v>421</v>
      </c>
      <c r="O9" s="172"/>
      <c r="P9" s="172" t="s">
        <v>421</v>
      </c>
      <c r="Q9" s="172"/>
      <c r="R9" s="286" t="s">
        <v>421</v>
      </c>
      <c r="S9" s="286"/>
      <c r="T9" s="286"/>
      <c r="U9" s="172" t="s">
        <v>421</v>
      </c>
      <c r="V9" s="172"/>
      <c r="W9" s="172"/>
      <c r="X9" s="172"/>
      <c r="Y9" s="172"/>
      <c r="Z9" s="172"/>
      <c r="AA9" s="172"/>
      <c r="AB9" s="172"/>
      <c r="AC9" s="172"/>
      <c r="AD9" s="172"/>
      <c r="AE9" s="286"/>
      <c r="AF9" s="286"/>
      <c r="AG9" s="172"/>
      <c r="AH9" s="172"/>
      <c r="AI9" s="172"/>
      <c r="AJ9" s="172"/>
      <c r="AK9" s="172"/>
      <c r="AL9" s="287"/>
      <c r="AM9" s="288"/>
      <c r="AN9" s="23"/>
      <c r="AO9" s="23"/>
      <c r="AP9" s="23"/>
      <c r="AQ9" s="287"/>
      <c r="AR9" s="287"/>
      <c r="AS9" s="287"/>
      <c r="AT9" s="287"/>
      <c r="AU9" s="287"/>
      <c r="AV9" s="287"/>
      <c r="AW9" s="287"/>
      <c r="AX9" s="287"/>
      <c r="AY9" s="287"/>
      <c r="AZ9" s="287"/>
      <c r="BA9" s="287"/>
      <c r="BC9" s="289"/>
    </row>
    <row r="10" spans="1:55" ht="15.75" customHeight="1" x14ac:dyDescent="0.25">
      <c r="A10" s="727"/>
      <c r="B10" s="284" t="s">
        <v>427</v>
      </c>
      <c r="C10" s="291"/>
      <c r="D10" s="23"/>
      <c r="E10" s="285">
        <f t="shared" si="1"/>
        <v>4</v>
      </c>
      <c r="F10" s="172"/>
      <c r="G10" s="172"/>
      <c r="H10" s="286"/>
      <c r="I10" s="286"/>
      <c r="J10" s="286"/>
      <c r="K10" s="286"/>
      <c r="L10" s="286"/>
      <c r="M10" s="286"/>
      <c r="N10" s="172" t="s">
        <v>421</v>
      </c>
      <c r="O10" s="172"/>
      <c r="P10" s="172"/>
      <c r="Q10" s="172"/>
      <c r="R10" s="286"/>
      <c r="S10" s="286"/>
      <c r="T10" s="286"/>
      <c r="U10" s="172"/>
      <c r="V10" s="172" t="s">
        <v>421</v>
      </c>
      <c r="W10" s="172" t="s">
        <v>421</v>
      </c>
      <c r="X10" s="172"/>
      <c r="Y10" s="172"/>
      <c r="Z10" s="172"/>
      <c r="AA10" s="172"/>
      <c r="AB10" s="172"/>
      <c r="AC10" s="172"/>
      <c r="AD10" s="172"/>
      <c r="AE10" s="286"/>
      <c r="AF10" s="286"/>
      <c r="AG10" s="172"/>
      <c r="AH10" s="172"/>
      <c r="AI10" s="172" t="s">
        <v>421</v>
      </c>
      <c r="AJ10" s="172"/>
      <c r="AK10" s="172"/>
      <c r="AL10" s="287"/>
      <c r="AM10" s="288"/>
      <c r="AN10" s="23"/>
      <c r="AO10" s="23"/>
      <c r="AP10" s="23"/>
      <c r="AQ10" s="287"/>
      <c r="AR10" s="287"/>
      <c r="AS10" s="287"/>
      <c r="AT10" s="287"/>
      <c r="AU10" s="287"/>
      <c r="AV10" s="287"/>
      <c r="AW10" s="287"/>
      <c r="AX10" s="287"/>
      <c r="AY10" s="287"/>
      <c r="AZ10" s="287"/>
      <c r="BA10" s="287"/>
      <c r="BC10" s="289"/>
    </row>
    <row r="11" spans="1:55" ht="15.75" customHeight="1" x14ac:dyDescent="0.25">
      <c r="A11" s="727"/>
      <c r="B11" s="284" t="s">
        <v>428</v>
      </c>
      <c r="C11" s="172"/>
      <c r="D11" s="172"/>
      <c r="E11" s="285">
        <f t="shared" si="1"/>
        <v>3</v>
      </c>
      <c r="F11" s="172"/>
      <c r="G11" s="172"/>
      <c r="H11" s="286"/>
      <c r="I11" s="286"/>
      <c r="J11" s="286"/>
      <c r="K11" s="286"/>
      <c r="L11" s="286"/>
      <c r="M11" s="286"/>
      <c r="N11" s="172"/>
      <c r="O11" s="172"/>
      <c r="P11" s="172"/>
      <c r="Q11" s="172"/>
      <c r="R11" s="286" t="s">
        <v>421</v>
      </c>
      <c r="S11" s="286"/>
      <c r="T11" s="286"/>
      <c r="U11" s="172"/>
      <c r="V11" s="172"/>
      <c r="W11" s="172"/>
      <c r="X11" s="172"/>
      <c r="Y11" s="172"/>
      <c r="Z11" s="172" t="s">
        <v>421</v>
      </c>
      <c r="AA11" s="172"/>
      <c r="AB11" s="172" t="s">
        <v>421</v>
      </c>
      <c r="AC11" s="172"/>
      <c r="AD11" s="172"/>
      <c r="AE11" s="286"/>
      <c r="AF11" s="286"/>
      <c r="AG11" s="172"/>
      <c r="AH11" s="172"/>
      <c r="AI11" s="172"/>
      <c r="AJ11" s="172"/>
      <c r="AK11" s="172"/>
      <c r="AL11" s="287"/>
      <c r="AM11" s="288"/>
      <c r="AN11" s="23"/>
      <c r="AO11" s="23"/>
      <c r="AP11" s="23"/>
      <c r="AQ11" s="287"/>
      <c r="AR11" s="287"/>
      <c r="AS11" s="287"/>
      <c r="AT11" s="287"/>
      <c r="AU11" s="287"/>
      <c r="AV11" s="287"/>
      <c r="AW11" s="287"/>
      <c r="AX11" s="287"/>
      <c r="AY11" s="287"/>
      <c r="AZ11" s="287"/>
      <c r="BA11" s="287"/>
      <c r="BC11" s="289"/>
    </row>
    <row r="12" spans="1:55" ht="15.75" customHeight="1" x14ac:dyDescent="0.25">
      <c r="A12" s="727"/>
      <c r="B12" s="293" t="s">
        <v>429</v>
      </c>
      <c r="C12" s="277"/>
      <c r="D12" s="172"/>
      <c r="E12" s="285">
        <f t="shared" si="1"/>
        <v>4</v>
      </c>
      <c r="F12" s="172"/>
      <c r="G12" s="172"/>
      <c r="H12" s="286"/>
      <c r="I12" s="286"/>
      <c r="J12" s="286"/>
      <c r="K12" s="286"/>
      <c r="L12" s="286"/>
      <c r="M12" s="286"/>
      <c r="N12" s="172"/>
      <c r="O12" s="172"/>
      <c r="P12" s="172"/>
      <c r="Q12" s="172"/>
      <c r="R12" s="286" t="s">
        <v>421</v>
      </c>
      <c r="S12" s="286" t="s">
        <v>421</v>
      </c>
      <c r="T12" s="286" t="s">
        <v>421</v>
      </c>
      <c r="U12" s="172"/>
      <c r="V12" s="172"/>
      <c r="W12" s="172"/>
      <c r="X12" s="172"/>
      <c r="Y12" s="172" t="s">
        <v>421</v>
      </c>
      <c r="Z12" s="172"/>
      <c r="AA12" s="172"/>
      <c r="AB12" s="172"/>
      <c r="AC12" s="172"/>
      <c r="AD12" s="172"/>
      <c r="AE12" s="286"/>
      <c r="AF12" s="286"/>
      <c r="AG12" s="172"/>
      <c r="AH12" s="172"/>
      <c r="AI12" s="172"/>
      <c r="AJ12" s="172"/>
      <c r="AK12" s="172"/>
      <c r="AL12" s="287"/>
      <c r="AM12" s="288"/>
      <c r="AN12" s="23"/>
      <c r="AO12" s="23"/>
      <c r="AP12" s="23"/>
      <c r="AQ12" s="287"/>
      <c r="AR12" s="287"/>
      <c r="AS12" s="287"/>
      <c r="AT12" s="287"/>
      <c r="AU12" s="287"/>
      <c r="AV12" s="287"/>
      <c r="AW12" s="287"/>
      <c r="AX12" s="287"/>
      <c r="AY12" s="287"/>
      <c r="AZ12" s="287"/>
      <c r="BA12" s="287"/>
      <c r="BC12" s="289"/>
    </row>
    <row r="13" spans="1:55" ht="15.75" customHeight="1" x14ac:dyDescent="0.25">
      <c r="A13" s="727"/>
      <c r="B13" s="293" t="s">
        <v>430</v>
      </c>
      <c r="C13" s="172"/>
      <c r="D13" s="172"/>
      <c r="E13" s="285">
        <f t="shared" si="1"/>
        <v>4</v>
      </c>
      <c r="F13" s="172"/>
      <c r="G13" s="172"/>
      <c r="H13" s="286" t="s">
        <v>421</v>
      </c>
      <c r="I13" s="286"/>
      <c r="J13" s="286"/>
      <c r="K13" s="286"/>
      <c r="L13" s="286"/>
      <c r="M13" s="286" t="s">
        <v>421</v>
      </c>
      <c r="N13" s="172" t="s">
        <v>421</v>
      </c>
      <c r="O13" s="172"/>
      <c r="P13" s="172"/>
      <c r="Q13" s="172"/>
      <c r="R13" s="286"/>
      <c r="S13" s="286"/>
      <c r="T13" s="286"/>
      <c r="U13" s="172"/>
      <c r="V13" s="172"/>
      <c r="W13" s="172"/>
      <c r="X13" s="172"/>
      <c r="Y13" s="172"/>
      <c r="Z13" s="172" t="s">
        <v>421</v>
      </c>
      <c r="AA13" s="172"/>
      <c r="AB13" s="172"/>
      <c r="AC13" s="172"/>
      <c r="AD13" s="172"/>
      <c r="AE13" s="286"/>
      <c r="AF13" s="286"/>
      <c r="AG13" s="172"/>
      <c r="AH13" s="172"/>
      <c r="AI13" s="172"/>
      <c r="AJ13" s="172"/>
      <c r="AK13" s="172"/>
      <c r="AL13" s="287"/>
      <c r="AM13" s="288"/>
      <c r="AN13" s="23"/>
      <c r="AO13" s="23"/>
      <c r="AP13" s="23"/>
      <c r="AQ13" s="287"/>
      <c r="AR13" s="287"/>
      <c r="AS13" s="287"/>
      <c r="AT13" s="287"/>
      <c r="AU13" s="287"/>
      <c r="AV13" s="287"/>
      <c r="AW13" s="287"/>
      <c r="AX13" s="287"/>
      <c r="AY13" s="287"/>
      <c r="AZ13" s="287"/>
      <c r="BA13" s="287"/>
      <c r="BC13" s="289"/>
    </row>
    <row r="14" spans="1:55" ht="15" hidden="1" customHeight="1" x14ac:dyDescent="0.25">
      <c r="A14" s="727"/>
      <c r="B14" s="292"/>
      <c r="C14" s="294"/>
      <c r="D14" s="172"/>
      <c r="E14" s="285">
        <f t="shared" si="1"/>
        <v>0</v>
      </c>
      <c r="F14" s="172"/>
      <c r="G14" s="172"/>
      <c r="H14" s="286"/>
      <c r="I14" s="286"/>
      <c r="J14" s="286"/>
      <c r="K14" s="286"/>
      <c r="L14" s="286"/>
      <c r="M14" s="286"/>
      <c r="N14" s="172"/>
      <c r="O14" s="172"/>
      <c r="P14" s="172"/>
      <c r="Q14" s="172"/>
      <c r="R14" s="286"/>
      <c r="S14" s="286"/>
      <c r="T14" s="286"/>
      <c r="U14" s="172"/>
      <c r="V14" s="172"/>
      <c r="W14" s="172"/>
      <c r="X14" s="172"/>
      <c r="Y14" s="172"/>
      <c r="Z14" s="172"/>
      <c r="AA14" s="172"/>
      <c r="AB14" s="172"/>
      <c r="AC14" s="172"/>
      <c r="AD14" s="172"/>
      <c r="AE14" s="286"/>
      <c r="AF14" s="286"/>
      <c r="AG14" s="172"/>
      <c r="AH14" s="172"/>
      <c r="AI14" s="172"/>
      <c r="AJ14" s="172"/>
      <c r="AK14" s="172"/>
      <c r="AL14" s="287"/>
      <c r="AM14" s="288"/>
      <c r="AN14" s="23"/>
      <c r="AO14" s="23"/>
      <c r="AP14" s="23"/>
      <c r="AQ14" s="287"/>
      <c r="AR14" s="287"/>
      <c r="AS14" s="287"/>
      <c r="AT14" s="287"/>
      <c r="AU14" s="287"/>
      <c r="AV14" s="287"/>
      <c r="AW14" s="287"/>
      <c r="AX14" s="287"/>
      <c r="AY14" s="287"/>
      <c r="AZ14" s="287"/>
      <c r="BA14" s="287"/>
      <c r="BC14" s="289"/>
    </row>
    <row r="15" spans="1:55" ht="15" hidden="1" customHeight="1" x14ac:dyDescent="0.25">
      <c r="A15" s="727"/>
      <c r="B15" s="292"/>
      <c r="C15" s="291"/>
      <c r="D15" s="23"/>
      <c r="E15" s="285">
        <f t="shared" si="1"/>
        <v>0</v>
      </c>
      <c r="F15" s="172"/>
      <c r="G15" s="172"/>
      <c r="H15" s="172"/>
      <c r="I15" s="172"/>
      <c r="J15" s="286"/>
      <c r="K15" s="286"/>
      <c r="L15" s="286"/>
      <c r="M15" s="286"/>
      <c r="N15" s="172"/>
      <c r="O15" s="172"/>
      <c r="P15" s="172"/>
      <c r="Q15" s="172"/>
      <c r="R15" s="172"/>
      <c r="S15" s="172"/>
      <c r="T15" s="286"/>
      <c r="U15" s="172"/>
      <c r="V15" s="172"/>
      <c r="W15" s="172"/>
      <c r="X15" s="172"/>
      <c r="Y15" s="172"/>
      <c r="Z15" s="172"/>
      <c r="AA15" s="172"/>
      <c r="AB15" s="172"/>
      <c r="AC15" s="172"/>
      <c r="AD15" s="172"/>
      <c r="AE15" s="286"/>
      <c r="AF15" s="286"/>
      <c r="AG15" s="172"/>
      <c r="AH15" s="172"/>
      <c r="AI15" s="172"/>
      <c r="AJ15" s="172"/>
      <c r="AK15" s="172"/>
      <c r="AL15" s="287"/>
      <c r="AM15" s="288"/>
      <c r="AN15" s="23"/>
      <c r="AO15" s="23"/>
      <c r="AP15" s="23"/>
      <c r="AQ15" s="287"/>
      <c r="AR15" s="287"/>
      <c r="AS15" s="287"/>
      <c r="AT15" s="287"/>
      <c r="AU15" s="287"/>
      <c r="AV15" s="287"/>
      <c r="AW15" s="287"/>
      <c r="AX15" s="287"/>
      <c r="AY15" s="287"/>
      <c r="AZ15" s="287"/>
      <c r="BA15" s="287"/>
      <c r="BC15" s="289"/>
    </row>
    <row r="16" spans="1:55" ht="15.75" customHeight="1" x14ac:dyDescent="0.25">
      <c r="A16" s="728" t="s">
        <v>431</v>
      </c>
      <c r="B16" s="295" t="s">
        <v>432</v>
      </c>
      <c r="C16" s="296" t="s">
        <v>433</v>
      </c>
      <c r="D16" s="23"/>
      <c r="E16" s="285">
        <f t="shared" si="1"/>
        <v>3</v>
      </c>
      <c r="F16" s="172" t="s">
        <v>421</v>
      </c>
      <c r="G16" s="172"/>
      <c r="H16" s="286"/>
      <c r="I16" s="286"/>
      <c r="J16" s="286"/>
      <c r="K16" s="286" t="s">
        <v>421</v>
      </c>
      <c r="L16" s="286"/>
      <c r="M16" s="286"/>
      <c r="N16" s="172"/>
      <c r="O16" s="172"/>
      <c r="P16" s="172"/>
      <c r="Q16" s="172"/>
      <c r="R16" s="286"/>
      <c r="S16" s="286"/>
      <c r="T16" s="286"/>
      <c r="U16" s="172"/>
      <c r="V16" s="172"/>
      <c r="W16" s="172"/>
      <c r="X16" s="172"/>
      <c r="Y16" s="172" t="s">
        <v>421</v>
      </c>
      <c r="Z16" s="172"/>
      <c r="AA16" s="172"/>
      <c r="AB16" s="172"/>
      <c r="AC16" s="172"/>
      <c r="AD16" s="172"/>
      <c r="AE16" s="286"/>
      <c r="AF16" s="286"/>
      <c r="AG16" s="172"/>
      <c r="AH16" s="172"/>
      <c r="AI16" s="172"/>
      <c r="AJ16" s="172"/>
      <c r="AK16" s="172"/>
      <c r="AL16" s="287"/>
      <c r="AM16" s="288"/>
      <c r="AN16" s="23"/>
      <c r="AO16" s="23"/>
      <c r="AP16" s="23"/>
      <c r="AQ16" s="287"/>
      <c r="AR16" s="287"/>
      <c r="AS16" s="287"/>
      <c r="AT16" s="287"/>
      <c r="AU16" s="287"/>
      <c r="AV16" s="287"/>
      <c r="AW16" s="287"/>
      <c r="AX16" s="287"/>
      <c r="AY16" s="287"/>
      <c r="AZ16" s="287"/>
      <c r="BA16" s="287"/>
      <c r="BC16" s="289"/>
    </row>
    <row r="17" spans="1:55" ht="15.75" customHeight="1" x14ac:dyDescent="0.25">
      <c r="A17" s="728"/>
      <c r="B17" s="295" t="s">
        <v>434</v>
      </c>
      <c r="C17" s="296" t="s">
        <v>435</v>
      </c>
      <c r="D17" s="297"/>
      <c r="E17" s="285">
        <f t="shared" si="1"/>
        <v>5</v>
      </c>
      <c r="F17" s="172"/>
      <c r="G17" s="172"/>
      <c r="H17" s="286"/>
      <c r="I17" s="286"/>
      <c r="J17" s="286" t="s">
        <v>421</v>
      </c>
      <c r="K17" s="286"/>
      <c r="L17" s="286"/>
      <c r="M17" s="286" t="s">
        <v>421</v>
      </c>
      <c r="N17" s="172"/>
      <c r="O17" s="172"/>
      <c r="P17" s="172"/>
      <c r="Q17" s="172"/>
      <c r="R17" s="286"/>
      <c r="S17" s="286" t="s">
        <v>421</v>
      </c>
      <c r="T17" s="286"/>
      <c r="U17" s="172" t="s">
        <v>421</v>
      </c>
      <c r="V17" s="172"/>
      <c r="W17" s="172"/>
      <c r="X17" s="172"/>
      <c r="Y17" s="172"/>
      <c r="Z17" s="172"/>
      <c r="AA17" s="172"/>
      <c r="AB17" s="172" t="s">
        <v>421</v>
      </c>
      <c r="AC17" s="172"/>
      <c r="AD17" s="172"/>
      <c r="AE17" s="286"/>
      <c r="AF17" s="286"/>
      <c r="AG17" s="172"/>
      <c r="AH17" s="172"/>
      <c r="AI17" s="172"/>
      <c r="AJ17" s="172"/>
      <c r="AK17" s="172"/>
      <c r="AL17" s="287"/>
      <c r="AM17" s="288"/>
      <c r="AN17" s="23"/>
      <c r="AO17" s="23"/>
      <c r="AP17" s="23"/>
      <c r="AQ17" s="287"/>
      <c r="AR17" s="287"/>
      <c r="AS17" s="287"/>
      <c r="AT17" s="287"/>
      <c r="AU17" s="287"/>
      <c r="AV17" s="287"/>
      <c r="AW17" s="287"/>
      <c r="AX17" s="287"/>
      <c r="AY17" s="287"/>
      <c r="AZ17" s="287"/>
      <c r="BA17" s="287"/>
      <c r="BC17" s="289"/>
    </row>
    <row r="18" spans="1:55" ht="15.75" customHeight="1" x14ac:dyDescent="0.25">
      <c r="A18" s="728"/>
      <c r="B18" s="295" t="s">
        <v>436</v>
      </c>
      <c r="C18" s="296" t="s">
        <v>437</v>
      </c>
      <c r="D18" s="297"/>
      <c r="E18" s="285">
        <f t="shared" si="1"/>
        <v>4</v>
      </c>
      <c r="F18" s="172" t="s">
        <v>421</v>
      </c>
      <c r="G18" s="172" t="s">
        <v>421</v>
      </c>
      <c r="H18" s="286"/>
      <c r="I18" s="286"/>
      <c r="J18" s="286"/>
      <c r="K18" s="286"/>
      <c r="L18" s="286"/>
      <c r="M18" s="286" t="s">
        <v>421</v>
      </c>
      <c r="N18" s="172"/>
      <c r="O18" s="172"/>
      <c r="P18" s="172"/>
      <c r="Q18" s="172" t="s">
        <v>421</v>
      </c>
      <c r="R18" s="286"/>
      <c r="S18" s="286"/>
      <c r="T18" s="286"/>
      <c r="U18" s="172"/>
      <c r="V18" s="172"/>
      <c r="W18" s="172"/>
      <c r="X18" s="172"/>
      <c r="Y18" s="172"/>
      <c r="Z18" s="172"/>
      <c r="AA18" s="172"/>
      <c r="AB18" s="172"/>
      <c r="AC18" s="172"/>
      <c r="AD18" s="172"/>
      <c r="AE18" s="286"/>
      <c r="AF18" s="286"/>
      <c r="AG18" s="172"/>
      <c r="AH18" s="172"/>
      <c r="AI18" s="172"/>
      <c r="AJ18" s="172"/>
      <c r="AK18" s="172"/>
      <c r="AL18" s="287"/>
      <c r="AM18" s="288"/>
      <c r="AN18" s="23"/>
      <c r="AO18" s="23"/>
      <c r="AP18" s="23"/>
      <c r="AQ18" s="287"/>
      <c r="AR18" s="287"/>
      <c r="AS18" s="287"/>
      <c r="AT18" s="287"/>
      <c r="AU18" s="287"/>
      <c r="AV18" s="287"/>
      <c r="AW18" s="287"/>
      <c r="AX18" s="287"/>
      <c r="AY18" s="287"/>
      <c r="AZ18" s="287"/>
      <c r="BA18" s="287"/>
      <c r="BC18" s="289"/>
    </row>
    <row r="19" spans="1:55" ht="15" customHeight="1" x14ac:dyDescent="0.25">
      <c r="A19" s="728"/>
      <c r="B19" s="295" t="s">
        <v>438</v>
      </c>
      <c r="C19" s="296" t="s">
        <v>439</v>
      </c>
      <c r="D19" s="297"/>
      <c r="E19" s="285">
        <f t="shared" si="1"/>
        <v>4</v>
      </c>
      <c r="F19" s="172"/>
      <c r="G19" s="172"/>
      <c r="H19" s="286"/>
      <c r="I19" s="286"/>
      <c r="J19" s="286"/>
      <c r="K19" s="286"/>
      <c r="L19" s="286"/>
      <c r="M19" s="286" t="s">
        <v>421</v>
      </c>
      <c r="N19" s="172"/>
      <c r="O19" s="172"/>
      <c r="P19" s="172"/>
      <c r="Q19" s="172" t="s">
        <v>421</v>
      </c>
      <c r="R19" s="286"/>
      <c r="S19" s="286"/>
      <c r="T19" s="286"/>
      <c r="U19" s="172"/>
      <c r="V19" s="172" t="s">
        <v>421</v>
      </c>
      <c r="W19" s="172"/>
      <c r="X19" s="172"/>
      <c r="Y19" s="172"/>
      <c r="Z19" s="172" t="s">
        <v>421</v>
      </c>
      <c r="AA19" s="172"/>
      <c r="AB19" s="172"/>
      <c r="AC19" s="172"/>
      <c r="AD19" s="172"/>
      <c r="AE19" s="286"/>
      <c r="AF19" s="286"/>
      <c r="AG19" s="172"/>
      <c r="AH19" s="172"/>
      <c r="AI19" s="172"/>
      <c r="AJ19" s="172"/>
      <c r="AK19" s="172"/>
      <c r="AL19" s="287"/>
      <c r="AM19" s="288"/>
      <c r="AN19" s="23"/>
      <c r="AO19" s="23"/>
      <c r="AP19" s="23"/>
      <c r="AQ19" s="287"/>
      <c r="AR19" s="287"/>
      <c r="AS19" s="287"/>
      <c r="AT19" s="287"/>
      <c r="AU19" s="287"/>
      <c r="AV19" s="287"/>
      <c r="AW19" s="287"/>
      <c r="AX19" s="287"/>
      <c r="AY19" s="287"/>
      <c r="AZ19" s="287"/>
      <c r="BA19" s="287"/>
      <c r="BC19" s="289"/>
    </row>
    <row r="20" spans="1:55" ht="15.75" customHeight="1" x14ac:dyDescent="0.25">
      <c r="A20" s="728"/>
      <c r="B20" s="298"/>
      <c r="C20" s="296" t="s">
        <v>440</v>
      </c>
      <c r="D20" s="297"/>
      <c r="E20" s="285">
        <f t="shared" si="1"/>
        <v>0</v>
      </c>
      <c r="F20" s="172"/>
      <c r="G20" s="172"/>
      <c r="H20" s="286"/>
      <c r="I20" s="286"/>
      <c r="J20" s="286"/>
      <c r="K20" s="286"/>
      <c r="L20" s="286"/>
      <c r="M20" s="286"/>
      <c r="N20" s="172"/>
      <c r="O20" s="172"/>
      <c r="P20" s="172"/>
      <c r="Q20" s="172"/>
      <c r="R20" s="286"/>
      <c r="S20" s="286"/>
      <c r="T20" s="286"/>
      <c r="U20" s="172"/>
      <c r="V20" s="172"/>
      <c r="W20" s="172"/>
      <c r="X20" s="172"/>
      <c r="Y20" s="172"/>
      <c r="Z20" s="172"/>
      <c r="AA20" s="172"/>
      <c r="AB20" s="172"/>
      <c r="AC20" s="172"/>
      <c r="AD20" s="172"/>
      <c r="AE20" s="286"/>
      <c r="AF20" s="286"/>
      <c r="AG20" s="172"/>
      <c r="AH20" s="172"/>
      <c r="AI20" s="172"/>
      <c r="AJ20" s="172"/>
      <c r="AK20" s="172"/>
      <c r="AL20" s="287"/>
      <c r="AM20" s="288"/>
      <c r="AN20" s="23"/>
      <c r="AO20" s="23"/>
      <c r="AP20" s="23"/>
      <c r="AQ20" s="287"/>
      <c r="AR20" s="287"/>
      <c r="AS20" s="287"/>
      <c r="AT20" s="287"/>
      <c r="AU20" s="287"/>
      <c r="AV20" s="287"/>
      <c r="AW20" s="287"/>
      <c r="AX20" s="287"/>
      <c r="AY20" s="287"/>
      <c r="AZ20" s="287"/>
      <c r="BA20" s="287"/>
      <c r="BC20" s="289"/>
    </row>
    <row r="21" spans="1:55" ht="15.75" hidden="1" customHeight="1" x14ac:dyDescent="0.25">
      <c r="A21" s="728"/>
      <c r="B21" s="298"/>
      <c r="C21" s="277"/>
      <c r="D21" s="172"/>
      <c r="E21" s="285">
        <f t="shared" si="1"/>
        <v>0</v>
      </c>
      <c r="F21" s="172"/>
      <c r="G21" s="172"/>
      <c r="H21" s="286"/>
      <c r="I21" s="286"/>
      <c r="J21" s="286"/>
      <c r="K21" s="286"/>
      <c r="L21" s="286"/>
      <c r="M21" s="286"/>
      <c r="N21" s="172"/>
      <c r="O21" s="172"/>
      <c r="P21" s="172"/>
      <c r="Q21" s="172"/>
      <c r="R21" s="286"/>
      <c r="S21" s="286"/>
      <c r="T21" s="286"/>
      <c r="U21" s="172"/>
      <c r="V21" s="172"/>
      <c r="W21" s="172"/>
      <c r="X21" s="172"/>
      <c r="Y21" s="172"/>
      <c r="Z21" s="172"/>
      <c r="AA21" s="172"/>
      <c r="AB21" s="172"/>
      <c r="AC21" s="172"/>
      <c r="AD21" s="172"/>
      <c r="AE21" s="286"/>
      <c r="AF21" s="286"/>
      <c r="AG21" s="172"/>
      <c r="AH21" s="172"/>
      <c r="AI21" s="172"/>
      <c r="AJ21" s="172"/>
      <c r="AK21" s="172"/>
      <c r="AL21" s="287"/>
      <c r="AM21" s="288"/>
      <c r="AN21" s="23"/>
      <c r="AO21" s="23"/>
      <c r="AP21" s="23"/>
      <c r="AQ21" s="287"/>
      <c r="AR21" s="287"/>
      <c r="AS21" s="287"/>
      <c r="AT21" s="287"/>
      <c r="AU21" s="287"/>
      <c r="AV21" s="287"/>
      <c r="AW21" s="287"/>
      <c r="AX21" s="287"/>
      <c r="AY21" s="287"/>
      <c r="AZ21" s="287"/>
      <c r="BA21" s="287"/>
      <c r="BC21" s="289"/>
    </row>
    <row r="22" spans="1:55" ht="15.75" hidden="1" customHeight="1" x14ac:dyDescent="0.25">
      <c r="A22" s="728"/>
      <c r="B22" s="298"/>
      <c r="C22" s="291"/>
      <c r="D22" s="172"/>
      <c r="E22" s="285">
        <f t="shared" si="1"/>
        <v>0</v>
      </c>
      <c r="F22" s="172"/>
      <c r="G22" s="172"/>
      <c r="H22" s="286"/>
      <c r="I22" s="286"/>
      <c r="J22" s="286"/>
      <c r="K22" s="286"/>
      <c r="L22" s="286"/>
      <c r="M22" s="286"/>
      <c r="N22" s="172"/>
      <c r="O22" s="172"/>
      <c r="P22" s="172"/>
      <c r="Q22" s="172"/>
      <c r="R22" s="286"/>
      <c r="S22" s="286"/>
      <c r="T22" s="286"/>
      <c r="U22" s="172"/>
      <c r="V22" s="172"/>
      <c r="W22" s="172"/>
      <c r="X22" s="172"/>
      <c r="Y22" s="172"/>
      <c r="Z22" s="172"/>
      <c r="AA22" s="172"/>
      <c r="AB22" s="172"/>
      <c r="AC22" s="172"/>
      <c r="AD22" s="172"/>
      <c r="AE22" s="286"/>
      <c r="AF22" s="286"/>
      <c r="AG22" s="172"/>
      <c r="AH22" s="172"/>
      <c r="AI22" s="172"/>
      <c r="AJ22" s="172"/>
      <c r="AK22" s="172"/>
      <c r="AL22" s="287"/>
      <c r="AM22" s="288"/>
      <c r="AN22" s="23"/>
      <c r="AO22" s="23"/>
      <c r="AP22" s="23"/>
      <c r="AQ22" s="287"/>
      <c r="AR22" s="287"/>
      <c r="AS22" s="287"/>
      <c r="AT22" s="287"/>
      <c r="AU22" s="287"/>
      <c r="AV22" s="287"/>
      <c r="AW22" s="287"/>
      <c r="AX22" s="287"/>
      <c r="AY22" s="287"/>
      <c r="AZ22" s="287"/>
      <c r="BA22" s="287"/>
      <c r="BC22" s="289"/>
    </row>
    <row r="23" spans="1:55" ht="15.75" hidden="1" customHeight="1" x14ac:dyDescent="0.25">
      <c r="A23" s="728"/>
      <c r="B23" s="298"/>
      <c r="C23" s="294"/>
      <c r="D23" s="172"/>
      <c r="E23" s="285">
        <f t="shared" si="1"/>
        <v>0</v>
      </c>
      <c r="F23" s="172"/>
      <c r="G23" s="172"/>
      <c r="H23" s="286"/>
      <c r="I23" s="286"/>
      <c r="J23" s="286"/>
      <c r="K23" s="286"/>
      <c r="L23" s="286"/>
      <c r="M23" s="286"/>
      <c r="N23" s="172"/>
      <c r="O23" s="172"/>
      <c r="P23" s="172"/>
      <c r="Q23" s="172"/>
      <c r="R23" s="286"/>
      <c r="S23" s="286"/>
      <c r="T23" s="286"/>
      <c r="U23" s="172"/>
      <c r="V23" s="172"/>
      <c r="W23" s="172"/>
      <c r="X23" s="172"/>
      <c r="Y23" s="172"/>
      <c r="Z23" s="172"/>
      <c r="AA23" s="172"/>
      <c r="AB23" s="172"/>
      <c r="AC23" s="172"/>
      <c r="AD23" s="172"/>
      <c r="AE23" s="286"/>
      <c r="AF23" s="286"/>
      <c r="AG23" s="172"/>
      <c r="AH23" s="172"/>
      <c r="AI23" s="172"/>
      <c r="AJ23" s="172"/>
      <c r="AK23" s="172"/>
      <c r="AL23" s="287"/>
      <c r="AM23" s="288"/>
      <c r="AN23" s="23"/>
      <c r="AO23" s="23"/>
      <c r="AP23" s="23"/>
      <c r="AQ23" s="287"/>
      <c r="AR23" s="287"/>
      <c r="AS23" s="287"/>
      <c r="AT23" s="287"/>
      <c r="AU23" s="287"/>
      <c r="AV23" s="287"/>
      <c r="AW23" s="287"/>
      <c r="AX23" s="287"/>
      <c r="AY23" s="287"/>
      <c r="AZ23" s="287"/>
      <c r="BA23" s="287"/>
      <c r="BC23" s="289"/>
    </row>
    <row r="24" spans="1:55" ht="15.75" hidden="1" customHeight="1" x14ac:dyDescent="0.25">
      <c r="A24" s="728"/>
      <c r="B24" s="298"/>
      <c r="C24" s="291"/>
      <c r="D24" s="172"/>
      <c r="E24" s="285">
        <f t="shared" si="1"/>
        <v>0</v>
      </c>
      <c r="F24" s="172"/>
      <c r="G24" s="172"/>
      <c r="H24" s="286"/>
      <c r="I24" s="286"/>
      <c r="J24" s="286"/>
      <c r="K24" s="286"/>
      <c r="L24" s="286"/>
      <c r="M24" s="286"/>
      <c r="N24" s="172"/>
      <c r="O24" s="172"/>
      <c r="P24" s="172"/>
      <c r="Q24" s="172"/>
      <c r="R24" s="286"/>
      <c r="S24" s="286"/>
      <c r="T24" s="286"/>
      <c r="U24" s="172"/>
      <c r="V24" s="172"/>
      <c r="W24" s="172"/>
      <c r="X24" s="172"/>
      <c r="Y24" s="172"/>
      <c r="Z24" s="172"/>
      <c r="AA24" s="172"/>
      <c r="AB24" s="172"/>
      <c r="AC24" s="172"/>
      <c r="AD24" s="172"/>
      <c r="AE24" s="286"/>
      <c r="AF24" s="286"/>
      <c r="AG24" s="172"/>
      <c r="AH24" s="172"/>
      <c r="AI24" s="172"/>
      <c r="AJ24" s="172"/>
      <c r="AK24" s="172"/>
      <c r="AL24" s="287"/>
      <c r="AM24" s="288"/>
      <c r="AN24" s="23"/>
      <c r="AO24" s="23"/>
      <c r="AP24" s="23"/>
      <c r="AQ24" s="287"/>
      <c r="AR24" s="287"/>
      <c r="AS24" s="287"/>
      <c r="AT24" s="287"/>
      <c r="AU24" s="287"/>
      <c r="AV24" s="287"/>
      <c r="AW24" s="287"/>
      <c r="AX24" s="287"/>
      <c r="AY24" s="287"/>
      <c r="AZ24" s="287"/>
      <c r="BA24" s="287"/>
      <c r="BC24" s="289"/>
    </row>
    <row r="25" spans="1:55" ht="15.75" hidden="1" customHeight="1" x14ac:dyDescent="0.25">
      <c r="A25" s="728"/>
      <c r="B25" s="298"/>
      <c r="C25" s="291"/>
      <c r="D25" s="172"/>
      <c r="E25" s="285">
        <f t="shared" si="1"/>
        <v>0</v>
      </c>
      <c r="F25" s="172"/>
      <c r="G25" s="172"/>
      <c r="H25" s="286"/>
      <c r="I25" s="286"/>
      <c r="J25" s="286"/>
      <c r="K25" s="286"/>
      <c r="L25" s="286"/>
      <c r="M25" s="286"/>
      <c r="N25" s="172"/>
      <c r="O25" s="172"/>
      <c r="P25" s="172"/>
      <c r="Q25" s="172"/>
      <c r="R25" s="286"/>
      <c r="S25" s="286"/>
      <c r="T25" s="286"/>
      <c r="U25" s="172"/>
      <c r="V25" s="172"/>
      <c r="W25" s="172"/>
      <c r="X25" s="172"/>
      <c r="Y25" s="172"/>
      <c r="Z25" s="172"/>
      <c r="AA25" s="172"/>
      <c r="AB25" s="172"/>
      <c r="AC25" s="172"/>
      <c r="AD25" s="172"/>
      <c r="AE25" s="286"/>
      <c r="AF25" s="286"/>
      <c r="AG25" s="172"/>
      <c r="AH25" s="172"/>
      <c r="AI25" s="172"/>
      <c r="AJ25" s="172"/>
      <c r="AK25" s="172"/>
      <c r="AL25" s="287"/>
      <c r="AM25" s="288"/>
      <c r="AN25" s="23"/>
      <c r="AO25" s="23"/>
      <c r="AP25" s="23"/>
      <c r="AQ25" s="287"/>
      <c r="AR25" s="287"/>
      <c r="AS25" s="287"/>
      <c r="AT25" s="287"/>
      <c r="AU25" s="287"/>
      <c r="AV25" s="287"/>
      <c r="AW25" s="287"/>
      <c r="AX25" s="287"/>
      <c r="AY25" s="287"/>
      <c r="AZ25" s="287"/>
      <c r="BA25" s="287"/>
      <c r="BC25" s="289"/>
    </row>
    <row r="26" spans="1:55" ht="15.75" hidden="1" customHeight="1" x14ac:dyDescent="0.25">
      <c r="A26" s="728"/>
      <c r="B26" s="298"/>
      <c r="C26" s="294"/>
      <c r="D26" s="297"/>
      <c r="E26" s="285">
        <f t="shared" si="1"/>
        <v>0</v>
      </c>
      <c r="F26" s="172"/>
      <c r="G26" s="172"/>
      <c r="H26" s="286"/>
      <c r="I26" s="286"/>
      <c r="J26" s="286"/>
      <c r="K26" s="286"/>
      <c r="L26" s="286"/>
      <c r="M26" s="286"/>
      <c r="N26" s="172"/>
      <c r="O26" s="172"/>
      <c r="P26" s="172"/>
      <c r="Q26" s="172"/>
      <c r="R26" s="286"/>
      <c r="S26" s="286"/>
      <c r="T26" s="286"/>
      <c r="U26" s="172"/>
      <c r="V26" s="172"/>
      <c r="W26" s="172"/>
      <c r="X26" s="172"/>
      <c r="Y26" s="172"/>
      <c r="Z26" s="172"/>
      <c r="AA26" s="172"/>
      <c r="AB26" s="172"/>
      <c r="AC26" s="172"/>
      <c r="AD26" s="172"/>
      <c r="AE26" s="286"/>
      <c r="AF26" s="286"/>
      <c r="AG26" s="172"/>
      <c r="AH26" s="172"/>
      <c r="AI26" s="172"/>
      <c r="AJ26" s="172"/>
      <c r="AK26" s="172"/>
      <c r="AL26" s="287"/>
      <c r="AM26" s="288"/>
      <c r="AN26" s="23"/>
      <c r="AO26" s="23"/>
      <c r="AP26" s="23"/>
      <c r="AQ26" s="287"/>
      <c r="AR26" s="287"/>
      <c r="AS26" s="287"/>
      <c r="AT26" s="287"/>
      <c r="AU26" s="287"/>
      <c r="AV26" s="287"/>
      <c r="AW26" s="287"/>
      <c r="AX26" s="287"/>
      <c r="AY26" s="287"/>
      <c r="AZ26" s="287"/>
      <c r="BA26" s="287"/>
      <c r="BC26" s="289"/>
    </row>
    <row r="27" spans="1:55" ht="15.75" hidden="1" customHeight="1" x14ac:dyDescent="0.25">
      <c r="A27" s="728"/>
      <c r="B27" s="299"/>
      <c r="C27" s="294"/>
      <c r="D27" s="297"/>
      <c r="E27" s="285">
        <f t="shared" si="1"/>
        <v>0</v>
      </c>
      <c r="F27" s="172"/>
      <c r="G27" s="172"/>
      <c r="H27" s="172"/>
      <c r="I27" s="172"/>
      <c r="J27" s="286"/>
      <c r="K27" s="286"/>
      <c r="L27" s="286"/>
      <c r="M27" s="286"/>
      <c r="N27" s="172"/>
      <c r="O27" s="172"/>
      <c r="P27" s="172"/>
      <c r="Q27" s="172"/>
      <c r="R27" s="172"/>
      <c r="S27" s="172"/>
      <c r="T27" s="172"/>
      <c r="U27" s="172"/>
      <c r="V27" s="172"/>
      <c r="W27" s="172"/>
      <c r="X27" s="172"/>
      <c r="Y27" s="172"/>
      <c r="Z27" s="172"/>
      <c r="AA27" s="172"/>
      <c r="AB27" s="172"/>
      <c r="AC27" s="172"/>
      <c r="AD27" s="172"/>
      <c r="AE27" s="286"/>
      <c r="AF27" s="286"/>
      <c r="AG27" s="172"/>
      <c r="AH27" s="172"/>
      <c r="AI27" s="172"/>
      <c r="AJ27" s="172"/>
      <c r="AK27" s="172"/>
      <c r="AL27" s="287"/>
      <c r="AM27" s="288"/>
      <c r="AN27" s="23"/>
      <c r="AO27" s="23"/>
      <c r="AP27" s="23"/>
      <c r="AQ27" s="287"/>
      <c r="AR27" s="287"/>
      <c r="AS27" s="287"/>
      <c r="AT27" s="287"/>
      <c r="AU27" s="287"/>
      <c r="AV27" s="287"/>
      <c r="AW27" s="287"/>
      <c r="AX27" s="287"/>
      <c r="AY27" s="287"/>
      <c r="AZ27" s="287"/>
      <c r="BA27" s="287"/>
      <c r="BC27" s="289"/>
    </row>
    <row r="28" spans="1:55" ht="15.75" customHeight="1" x14ac:dyDescent="0.25">
      <c r="A28" s="727" t="s">
        <v>441</v>
      </c>
      <c r="B28" s="292" t="s">
        <v>442</v>
      </c>
      <c r="C28" s="296" t="s">
        <v>443</v>
      </c>
      <c r="D28" s="23"/>
      <c r="E28" s="285">
        <f t="shared" si="1"/>
        <v>2</v>
      </c>
      <c r="F28" s="172"/>
      <c r="G28" s="172"/>
      <c r="H28" s="286"/>
      <c r="I28" s="286"/>
      <c r="J28" s="286"/>
      <c r="K28" s="286"/>
      <c r="L28" s="286"/>
      <c r="M28" s="286"/>
      <c r="N28" s="172"/>
      <c r="O28" s="286"/>
      <c r="P28" s="172"/>
      <c r="Q28" s="172"/>
      <c r="R28" s="286"/>
      <c r="S28" s="172"/>
      <c r="T28" s="172"/>
      <c r="U28" s="172"/>
      <c r="V28" s="172"/>
      <c r="W28" s="172"/>
      <c r="X28" s="172"/>
      <c r="Y28" s="172"/>
      <c r="Z28" s="172"/>
      <c r="AA28" s="172"/>
      <c r="AB28" s="172"/>
      <c r="AC28" s="172"/>
      <c r="AD28" s="172"/>
      <c r="AE28" s="286"/>
      <c r="AF28" s="286"/>
      <c r="AG28" s="172"/>
      <c r="AH28" s="172"/>
      <c r="AI28" s="172"/>
      <c r="AJ28" s="172" t="s">
        <v>421</v>
      </c>
      <c r="AK28" s="172" t="s">
        <v>421</v>
      </c>
      <c r="AL28" s="287"/>
      <c r="AM28" s="288"/>
      <c r="AN28" s="23"/>
      <c r="AO28" s="23"/>
      <c r="AP28" s="23"/>
      <c r="AQ28" s="287"/>
      <c r="AR28" s="287"/>
      <c r="AS28" s="287"/>
      <c r="AT28" s="287"/>
      <c r="AU28" s="287"/>
      <c r="AV28" s="287"/>
      <c r="AW28" s="287"/>
      <c r="AX28" s="287"/>
      <c r="AY28" s="287"/>
      <c r="AZ28" s="287"/>
      <c r="BA28" s="287"/>
      <c r="BC28" s="289"/>
    </row>
    <row r="29" spans="1:55" ht="15.75" customHeight="1" x14ac:dyDescent="0.25">
      <c r="A29" s="727"/>
      <c r="B29" s="292" t="s">
        <v>444</v>
      </c>
      <c r="C29" s="300" t="s">
        <v>445</v>
      </c>
      <c r="D29" s="172"/>
      <c r="E29" s="285">
        <f t="shared" si="1"/>
        <v>3</v>
      </c>
      <c r="F29" s="172"/>
      <c r="G29" s="172"/>
      <c r="H29" s="286"/>
      <c r="I29" s="286"/>
      <c r="J29" s="286"/>
      <c r="K29" s="286"/>
      <c r="L29" s="286"/>
      <c r="M29" s="286" t="s">
        <v>421</v>
      </c>
      <c r="N29" s="172"/>
      <c r="O29" s="286"/>
      <c r="P29" s="172"/>
      <c r="Q29" s="172"/>
      <c r="R29" s="286" t="s">
        <v>421</v>
      </c>
      <c r="S29" s="172"/>
      <c r="T29" s="172"/>
      <c r="U29" s="172"/>
      <c r="V29" s="172"/>
      <c r="W29" s="172"/>
      <c r="X29" s="172"/>
      <c r="Y29" s="172"/>
      <c r="Z29" s="172"/>
      <c r="AA29" s="172"/>
      <c r="AB29" s="172"/>
      <c r="AC29" s="172"/>
      <c r="AD29" s="172"/>
      <c r="AE29" s="286"/>
      <c r="AF29" s="286"/>
      <c r="AG29" s="172"/>
      <c r="AH29" s="172" t="s">
        <v>421</v>
      </c>
      <c r="AI29" s="172"/>
      <c r="AJ29" s="172"/>
      <c r="AK29" s="172"/>
      <c r="AL29" s="287"/>
      <c r="AM29" s="288"/>
      <c r="AN29" s="23"/>
      <c r="AO29" s="23"/>
      <c r="AP29" s="23"/>
      <c r="AQ29" s="287"/>
      <c r="AR29" s="287"/>
      <c r="AS29" s="287"/>
      <c r="AT29" s="287"/>
      <c r="AU29" s="287"/>
      <c r="AV29" s="287"/>
      <c r="AW29" s="287"/>
      <c r="AX29" s="287"/>
      <c r="AY29" s="287"/>
      <c r="AZ29" s="287"/>
      <c r="BA29" s="287"/>
      <c r="BC29" s="289"/>
    </row>
    <row r="30" spans="1:55" ht="15.75" customHeight="1" x14ac:dyDescent="0.25">
      <c r="A30" s="727"/>
      <c r="B30" s="293" t="s">
        <v>446</v>
      </c>
      <c r="C30" s="296" t="s">
        <v>447</v>
      </c>
      <c r="D30" s="172"/>
      <c r="E30" s="285">
        <f t="shared" si="1"/>
        <v>3</v>
      </c>
      <c r="F30" s="172"/>
      <c r="G30" s="172"/>
      <c r="H30" s="286"/>
      <c r="I30" s="286"/>
      <c r="J30" s="286"/>
      <c r="K30" s="286"/>
      <c r="L30" s="286"/>
      <c r="M30" s="286" t="s">
        <v>421</v>
      </c>
      <c r="N30" s="172"/>
      <c r="O30" s="286"/>
      <c r="P30" s="172"/>
      <c r="Q30" s="172" t="s">
        <v>421</v>
      </c>
      <c r="R30" s="286"/>
      <c r="S30" s="172"/>
      <c r="T30" s="172"/>
      <c r="U30" s="172"/>
      <c r="V30" s="172"/>
      <c r="W30" s="172"/>
      <c r="X30" s="172"/>
      <c r="Y30" s="172"/>
      <c r="Z30" s="172" t="s">
        <v>421</v>
      </c>
      <c r="AA30" s="172"/>
      <c r="AB30" s="172"/>
      <c r="AC30" s="172"/>
      <c r="AD30" s="172"/>
      <c r="AE30" s="286"/>
      <c r="AF30" s="286"/>
      <c r="AG30" s="172"/>
      <c r="AH30" s="172"/>
      <c r="AI30" s="172"/>
      <c r="AJ30" s="172"/>
      <c r="AK30" s="172"/>
      <c r="AL30" s="287"/>
      <c r="AM30" s="288"/>
      <c r="AN30" s="23"/>
      <c r="AO30" s="23"/>
      <c r="AP30" s="23"/>
      <c r="AQ30" s="287"/>
      <c r="AR30" s="287"/>
      <c r="AS30" s="287"/>
      <c r="AT30" s="287"/>
      <c r="AU30" s="287"/>
      <c r="AV30" s="287"/>
      <c r="AW30" s="287"/>
      <c r="AX30" s="287"/>
      <c r="AY30" s="287"/>
      <c r="AZ30" s="287"/>
      <c r="BA30" s="287"/>
      <c r="BC30" s="289"/>
    </row>
    <row r="31" spans="1:55" ht="15.75" customHeight="1" x14ac:dyDescent="0.25">
      <c r="A31" s="727"/>
      <c r="B31" s="292" t="s">
        <v>448</v>
      </c>
      <c r="C31" s="296" t="s">
        <v>449</v>
      </c>
      <c r="D31" s="172"/>
      <c r="E31" s="285">
        <f t="shared" si="1"/>
        <v>3</v>
      </c>
      <c r="F31" s="172"/>
      <c r="G31" s="172"/>
      <c r="H31" s="286"/>
      <c r="I31" s="286"/>
      <c r="J31" s="286"/>
      <c r="K31" s="286"/>
      <c r="L31" s="286"/>
      <c r="M31" s="286"/>
      <c r="N31" s="172"/>
      <c r="O31" s="286"/>
      <c r="P31" s="172"/>
      <c r="Q31" s="172" t="s">
        <v>421</v>
      </c>
      <c r="R31" s="286" t="s">
        <v>421</v>
      </c>
      <c r="S31" s="172"/>
      <c r="T31" s="172"/>
      <c r="U31" s="172"/>
      <c r="V31" s="172"/>
      <c r="W31" s="172"/>
      <c r="X31" s="172"/>
      <c r="Y31" s="172"/>
      <c r="Z31" s="172"/>
      <c r="AA31" s="172"/>
      <c r="AB31" s="172"/>
      <c r="AC31" s="172"/>
      <c r="AD31" s="172"/>
      <c r="AE31" s="286"/>
      <c r="AF31" s="286"/>
      <c r="AG31" s="172"/>
      <c r="AH31" s="172" t="s">
        <v>421</v>
      </c>
      <c r="AI31" s="172"/>
      <c r="AJ31" s="172"/>
      <c r="AK31" s="172"/>
      <c r="AL31" s="287"/>
      <c r="AM31" s="288"/>
      <c r="AN31" s="23"/>
      <c r="AO31" s="23"/>
      <c r="AP31" s="23"/>
      <c r="AQ31" s="287"/>
      <c r="AR31" s="287"/>
      <c r="AS31" s="287"/>
      <c r="AT31" s="287"/>
      <c r="AU31" s="287"/>
      <c r="AV31" s="287"/>
      <c r="AW31" s="287"/>
      <c r="AX31" s="287"/>
      <c r="AY31" s="287"/>
      <c r="AZ31" s="287"/>
      <c r="BA31" s="287"/>
      <c r="BC31" s="289"/>
    </row>
    <row r="32" spans="1:55" ht="15.75" customHeight="1" x14ac:dyDescent="0.25">
      <c r="A32" s="727"/>
      <c r="B32" s="293" t="s">
        <v>450</v>
      </c>
      <c r="C32" s="296" t="s">
        <v>451</v>
      </c>
      <c r="D32" s="23"/>
      <c r="E32" s="285">
        <f t="shared" si="1"/>
        <v>4</v>
      </c>
      <c r="F32" s="172"/>
      <c r="G32" s="172"/>
      <c r="H32" s="286"/>
      <c r="I32" s="286"/>
      <c r="J32" s="286"/>
      <c r="K32" s="286"/>
      <c r="L32" s="286"/>
      <c r="M32" s="286" t="s">
        <v>421</v>
      </c>
      <c r="N32" s="172"/>
      <c r="O32" s="286"/>
      <c r="P32" s="172"/>
      <c r="Q32" s="172"/>
      <c r="R32" s="286"/>
      <c r="S32" s="172"/>
      <c r="T32" s="172"/>
      <c r="U32" s="172" t="s">
        <v>421</v>
      </c>
      <c r="V32" s="172"/>
      <c r="W32" s="172"/>
      <c r="X32" s="172" t="s">
        <v>421</v>
      </c>
      <c r="Y32" s="172"/>
      <c r="Z32" s="172" t="s">
        <v>421</v>
      </c>
      <c r="AA32" s="172"/>
      <c r="AB32" s="172"/>
      <c r="AC32" s="172"/>
      <c r="AD32" s="172"/>
      <c r="AE32" s="286"/>
      <c r="AF32" s="286"/>
      <c r="AG32" s="172"/>
      <c r="AH32" s="172"/>
      <c r="AI32" s="172"/>
      <c r="AJ32" s="172"/>
      <c r="AK32" s="172"/>
      <c r="AL32" s="287"/>
      <c r="AM32" s="288"/>
      <c r="AN32" s="23"/>
      <c r="AO32" s="23"/>
      <c r="AP32" s="23"/>
      <c r="AQ32" s="287"/>
      <c r="AR32" s="287"/>
      <c r="AS32" s="287"/>
      <c r="AT32" s="287"/>
      <c r="AU32" s="287"/>
      <c r="AV32" s="287"/>
      <c r="AW32" s="287"/>
      <c r="AX32" s="287"/>
      <c r="AY32" s="287"/>
      <c r="AZ32" s="287"/>
      <c r="BA32" s="287"/>
      <c r="BC32" s="289"/>
    </row>
    <row r="33" spans="1:55" ht="15.75" customHeight="1" x14ac:dyDescent="0.25">
      <c r="A33" s="727"/>
      <c r="B33" s="292"/>
      <c r="C33"/>
      <c r="D33" s="297"/>
      <c r="E33" s="285">
        <f t="shared" si="1"/>
        <v>0</v>
      </c>
      <c r="F33" s="172"/>
      <c r="G33" s="172"/>
      <c r="H33" s="286"/>
      <c r="I33" s="286"/>
      <c r="J33" s="286"/>
      <c r="K33" s="286"/>
      <c r="L33" s="286"/>
      <c r="M33" s="286"/>
      <c r="N33" s="172"/>
      <c r="O33" s="286"/>
      <c r="P33" s="172"/>
      <c r="Q33" s="172"/>
      <c r="R33" s="286"/>
      <c r="S33" s="172"/>
      <c r="T33" s="172"/>
      <c r="U33" s="172"/>
      <c r="V33" s="172"/>
      <c r="W33" s="172"/>
      <c r="X33" s="172"/>
      <c r="Y33" s="172"/>
      <c r="Z33" s="172"/>
      <c r="AA33" s="172"/>
      <c r="AB33" s="172"/>
      <c r="AC33" s="172"/>
      <c r="AD33" s="172"/>
      <c r="AE33" s="286"/>
      <c r="AF33" s="286"/>
      <c r="AG33" s="172"/>
      <c r="AH33" s="172"/>
      <c r="AI33" s="172"/>
      <c r="AJ33" s="172"/>
      <c r="AK33" s="172"/>
      <c r="AL33" s="287"/>
      <c r="AM33" s="288"/>
      <c r="AN33" s="23"/>
      <c r="AO33" s="23"/>
      <c r="AP33" s="23"/>
      <c r="AQ33" s="287"/>
      <c r="AR33" s="287"/>
      <c r="AS33" s="287"/>
      <c r="AT33" s="287"/>
      <c r="AU33" s="287"/>
      <c r="AV33" s="287"/>
      <c r="AW33" s="287"/>
      <c r="AX33" s="287"/>
      <c r="AY33" s="287"/>
      <c r="AZ33" s="287"/>
      <c r="BA33" s="287"/>
      <c r="BC33" s="289"/>
    </row>
    <row r="34" spans="1:55" ht="15.75" hidden="1" customHeight="1" x14ac:dyDescent="0.25">
      <c r="A34" s="727"/>
      <c r="B34" s="292"/>
      <c r="C34" s="294"/>
      <c r="D34" s="297"/>
      <c r="E34" s="285">
        <f t="shared" si="1"/>
        <v>0</v>
      </c>
      <c r="F34" s="172"/>
      <c r="G34" s="172"/>
      <c r="H34" s="286"/>
      <c r="I34" s="286"/>
      <c r="J34" s="286"/>
      <c r="K34" s="286"/>
      <c r="L34" s="286"/>
      <c r="M34" s="286"/>
      <c r="N34" s="172"/>
      <c r="O34" s="286"/>
      <c r="P34" s="172"/>
      <c r="Q34" s="172"/>
      <c r="R34" s="286"/>
      <c r="S34" s="172"/>
      <c r="T34" s="172"/>
      <c r="U34" s="172"/>
      <c r="V34" s="172"/>
      <c r="W34" s="172"/>
      <c r="X34" s="172"/>
      <c r="Y34" s="172"/>
      <c r="Z34" s="172"/>
      <c r="AA34" s="172"/>
      <c r="AB34" s="172"/>
      <c r="AC34" s="172"/>
      <c r="AD34" s="172"/>
      <c r="AE34" s="286"/>
      <c r="AF34" s="286"/>
      <c r="AG34" s="172"/>
      <c r="AH34" s="172"/>
      <c r="AI34" s="172"/>
      <c r="AJ34" s="172"/>
      <c r="AK34" s="172"/>
      <c r="AL34" s="287"/>
      <c r="AM34" s="288"/>
      <c r="AN34" s="23"/>
      <c r="AO34" s="23"/>
      <c r="AP34" s="23"/>
      <c r="AQ34" s="287"/>
      <c r="AR34" s="287"/>
      <c r="AS34" s="287"/>
      <c r="AT34" s="287"/>
      <c r="AU34" s="287"/>
      <c r="AV34" s="287"/>
      <c r="AW34" s="287"/>
      <c r="AX34" s="287"/>
      <c r="AY34" s="287"/>
      <c r="AZ34" s="287"/>
      <c r="BA34" s="287"/>
      <c r="BC34" s="289"/>
    </row>
    <row r="35" spans="1:55" ht="15.75" hidden="1" customHeight="1" x14ac:dyDescent="0.25">
      <c r="A35" s="727"/>
      <c r="B35" s="292"/>
      <c r="C35" s="294"/>
      <c r="D35" s="297"/>
      <c r="E35" s="285">
        <f t="shared" si="1"/>
        <v>0</v>
      </c>
      <c r="F35" s="172"/>
      <c r="G35" s="172"/>
      <c r="H35" s="286"/>
      <c r="I35" s="286"/>
      <c r="J35" s="286"/>
      <c r="K35" s="286"/>
      <c r="L35" s="286"/>
      <c r="M35" s="286"/>
      <c r="N35" s="172"/>
      <c r="O35" s="286"/>
      <c r="P35" s="172"/>
      <c r="Q35" s="172"/>
      <c r="R35" s="286"/>
      <c r="S35" s="172"/>
      <c r="T35" s="172"/>
      <c r="U35" s="172"/>
      <c r="V35" s="172"/>
      <c r="W35" s="172"/>
      <c r="X35" s="172"/>
      <c r="Y35" s="172"/>
      <c r="Z35" s="172"/>
      <c r="AA35" s="172"/>
      <c r="AB35" s="172"/>
      <c r="AC35" s="172"/>
      <c r="AD35" s="172"/>
      <c r="AE35" s="286"/>
      <c r="AF35" s="286"/>
      <c r="AG35" s="172"/>
      <c r="AH35" s="172"/>
      <c r="AI35" s="172"/>
      <c r="AJ35" s="172"/>
      <c r="AK35" s="172"/>
      <c r="AL35" s="287"/>
      <c r="AM35" s="288"/>
      <c r="AN35" s="23"/>
      <c r="AO35" s="23"/>
      <c r="AP35" s="23"/>
      <c r="AQ35" s="287"/>
      <c r="AR35" s="287"/>
      <c r="AS35" s="287"/>
      <c r="AT35" s="287"/>
      <c r="AU35" s="287"/>
      <c r="AV35" s="287"/>
      <c r="AW35" s="287"/>
      <c r="AX35" s="287"/>
      <c r="AY35" s="287"/>
      <c r="AZ35" s="287"/>
      <c r="BA35" s="287"/>
      <c r="BC35" s="289"/>
    </row>
    <row r="36" spans="1:55" ht="15.75" hidden="1" customHeight="1" x14ac:dyDescent="0.25">
      <c r="A36" s="727"/>
      <c r="B36" s="292"/>
      <c r="C36" s="294"/>
      <c r="D36" s="297"/>
      <c r="E36" s="285">
        <f t="shared" ref="E36:E67" si="2">COUNTA(F36:AK36)</f>
        <v>0</v>
      </c>
      <c r="F36" s="172"/>
      <c r="G36" s="172"/>
      <c r="H36" s="286"/>
      <c r="I36" s="286"/>
      <c r="J36" s="286"/>
      <c r="K36" s="286"/>
      <c r="L36" s="286"/>
      <c r="M36" s="286"/>
      <c r="N36" s="172"/>
      <c r="O36" s="286"/>
      <c r="P36" s="172"/>
      <c r="Q36" s="172"/>
      <c r="R36" s="286"/>
      <c r="S36" s="172"/>
      <c r="T36" s="172"/>
      <c r="U36" s="172"/>
      <c r="V36" s="172"/>
      <c r="W36" s="172"/>
      <c r="X36" s="172"/>
      <c r="Y36" s="172"/>
      <c r="Z36" s="172"/>
      <c r="AA36" s="172"/>
      <c r="AB36" s="172"/>
      <c r="AC36" s="172"/>
      <c r="AD36" s="172"/>
      <c r="AE36" s="286"/>
      <c r="AF36" s="286"/>
      <c r="AG36" s="172"/>
      <c r="AH36" s="172"/>
      <c r="AI36" s="172"/>
      <c r="AJ36" s="172"/>
      <c r="AK36" s="172"/>
      <c r="AL36" s="287"/>
      <c r="AM36" s="288"/>
      <c r="AN36" s="23"/>
      <c r="AO36" s="23"/>
      <c r="AP36" s="23"/>
      <c r="AQ36" s="287"/>
      <c r="AR36" s="287"/>
      <c r="AS36" s="287"/>
      <c r="AT36" s="287"/>
      <c r="AU36" s="287"/>
      <c r="AV36" s="287"/>
      <c r="AW36" s="287"/>
      <c r="AX36" s="287"/>
      <c r="AY36" s="287"/>
      <c r="AZ36" s="287"/>
      <c r="BA36" s="287"/>
      <c r="BC36" s="289"/>
    </row>
    <row r="37" spans="1:55" ht="15.75" hidden="1" customHeight="1" x14ac:dyDescent="0.25">
      <c r="A37" s="727"/>
      <c r="B37" s="292"/>
      <c r="C37" s="294"/>
      <c r="D37" s="297"/>
      <c r="E37" s="285">
        <f t="shared" si="2"/>
        <v>0</v>
      </c>
      <c r="F37" s="172"/>
      <c r="G37" s="172"/>
      <c r="H37" s="286"/>
      <c r="I37" s="286"/>
      <c r="J37" s="286"/>
      <c r="K37" s="286"/>
      <c r="L37" s="286"/>
      <c r="M37" s="286"/>
      <c r="N37" s="172"/>
      <c r="O37" s="286"/>
      <c r="P37" s="172"/>
      <c r="Q37" s="172"/>
      <c r="R37" s="286"/>
      <c r="S37" s="172"/>
      <c r="T37" s="172"/>
      <c r="U37" s="172"/>
      <c r="V37" s="172"/>
      <c r="W37" s="172"/>
      <c r="X37" s="172"/>
      <c r="Y37" s="172"/>
      <c r="Z37" s="172"/>
      <c r="AA37" s="172"/>
      <c r="AB37" s="172"/>
      <c r="AC37" s="172"/>
      <c r="AD37" s="172"/>
      <c r="AE37" s="286"/>
      <c r="AF37" s="286"/>
      <c r="AG37" s="172"/>
      <c r="AH37" s="172"/>
      <c r="AI37" s="172"/>
      <c r="AJ37" s="172"/>
      <c r="AK37" s="172"/>
      <c r="AL37" s="287"/>
      <c r="AM37" s="288"/>
      <c r="AN37" s="23"/>
      <c r="AO37" s="23"/>
      <c r="AP37" s="23"/>
      <c r="AQ37" s="287"/>
      <c r="AR37" s="287"/>
      <c r="AS37" s="287"/>
      <c r="AT37" s="287"/>
      <c r="AU37" s="287"/>
      <c r="AV37" s="287"/>
      <c r="AW37" s="287"/>
      <c r="AX37" s="287"/>
      <c r="AY37" s="287"/>
      <c r="AZ37" s="287"/>
      <c r="BA37" s="287"/>
      <c r="BC37" s="289"/>
    </row>
    <row r="38" spans="1:55" ht="15.75" hidden="1" customHeight="1" x14ac:dyDescent="0.25">
      <c r="A38" s="727"/>
      <c r="B38" s="292"/>
      <c r="C38" s="294"/>
      <c r="D38" s="297"/>
      <c r="E38" s="285">
        <f t="shared" si="2"/>
        <v>0</v>
      </c>
      <c r="F38" s="172"/>
      <c r="G38" s="172"/>
      <c r="H38" s="286"/>
      <c r="I38" s="286"/>
      <c r="J38" s="286"/>
      <c r="K38" s="286"/>
      <c r="L38" s="286"/>
      <c r="M38" s="286"/>
      <c r="N38" s="172"/>
      <c r="O38" s="286"/>
      <c r="P38" s="172"/>
      <c r="Q38" s="172"/>
      <c r="R38" s="286"/>
      <c r="S38" s="172"/>
      <c r="T38" s="172"/>
      <c r="U38" s="172"/>
      <c r="V38" s="172"/>
      <c r="W38" s="172"/>
      <c r="X38" s="172"/>
      <c r="Y38" s="172"/>
      <c r="Z38" s="172"/>
      <c r="AA38" s="172"/>
      <c r="AB38" s="172"/>
      <c r="AC38" s="172"/>
      <c r="AD38" s="172"/>
      <c r="AE38" s="286"/>
      <c r="AF38" s="286"/>
      <c r="AG38" s="172"/>
      <c r="AH38" s="172"/>
      <c r="AI38" s="172"/>
      <c r="AJ38" s="172"/>
      <c r="AK38" s="172"/>
      <c r="AL38" s="287"/>
      <c r="AM38" s="288"/>
      <c r="AN38" s="23"/>
      <c r="AO38" s="23"/>
      <c r="AP38" s="23"/>
      <c r="AQ38" s="287"/>
      <c r="AR38" s="287"/>
      <c r="AS38" s="287"/>
      <c r="AT38" s="287"/>
      <c r="AU38" s="287"/>
      <c r="AV38" s="287"/>
      <c r="AW38" s="287"/>
      <c r="AX38" s="287"/>
      <c r="AY38" s="287"/>
      <c r="AZ38" s="287"/>
      <c r="BA38" s="287"/>
      <c r="BC38" s="289"/>
    </row>
    <row r="39" spans="1:55" ht="15.75" hidden="1" customHeight="1" x14ac:dyDescent="0.25">
      <c r="A39" s="727"/>
      <c r="B39" s="292"/>
      <c r="C39" s="294"/>
      <c r="D39" s="297"/>
      <c r="E39" s="285">
        <f t="shared" si="2"/>
        <v>0</v>
      </c>
      <c r="F39" s="172"/>
      <c r="G39" s="172"/>
      <c r="H39" s="172"/>
      <c r="I39" s="172"/>
      <c r="J39" s="286"/>
      <c r="K39" s="286"/>
      <c r="L39" s="286"/>
      <c r="M39" s="286"/>
      <c r="N39" s="172"/>
      <c r="O39" s="172"/>
      <c r="P39" s="172"/>
      <c r="Q39" s="172"/>
      <c r="R39" s="172"/>
      <c r="S39" s="172"/>
      <c r="T39" s="172"/>
      <c r="U39" s="172"/>
      <c r="V39" s="172"/>
      <c r="W39" s="172"/>
      <c r="X39" s="172"/>
      <c r="Y39" s="172"/>
      <c r="Z39" s="172"/>
      <c r="AA39" s="172"/>
      <c r="AB39" s="172"/>
      <c r="AC39" s="172"/>
      <c r="AD39" s="172"/>
      <c r="AE39" s="286"/>
      <c r="AF39" s="286"/>
      <c r="AG39" s="172"/>
      <c r="AH39" s="172"/>
      <c r="AI39" s="172"/>
      <c r="AJ39" s="172"/>
      <c r="AK39" s="172"/>
      <c r="AL39" s="287"/>
      <c r="AM39" s="288"/>
      <c r="AN39" s="23"/>
      <c r="AO39" s="23"/>
      <c r="AP39" s="23"/>
      <c r="AQ39" s="287"/>
      <c r="AR39" s="287"/>
      <c r="AS39" s="287"/>
      <c r="AT39" s="287"/>
      <c r="AU39" s="287"/>
      <c r="AV39" s="287"/>
      <c r="AW39" s="287"/>
      <c r="AX39" s="287"/>
      <c r="AY39" s="287"/>
      <c r="AZ39" s="287"/>
      <c r="BA39" s="287"/>
      <c r="BC39" s="289"/>
    </row>
    <row r="40" spans="1:55" ht="15.75" customHeight="1" x14ac:dyDescent="0.25">
      <c r="A40" s="728" t="s">
        <v>452</v>
      </c>
      <c r="B40" s="298" t="s">
        <v>453</v>
      </c>
      <c r="C40" s="296" t="s">
        <v>454</v>
      </c>
      <c r="D40" s="297"/>
      <c r="E40" s="285">
        <f t="shared" si="2"/>
        <v>3</v>
      </c>
      <c r="F40" s="172"/>
      <c r="G40" s="172"/>
      <c r="H40" s="172" t="s">
        <v>421</v>
      </c>
      <c r="I40" s="172"/>
      <c r="J40" s="286"/>
      <c r="K40" s="286"/>
      <c r="L40" s="286"/>
      <c r="M40" s="286"/>
      <c r="N40" s="172"/>
      <c r="O40" s="286"/>
      <c r="P40" s="172"/>
      <c r="Q40" s="172"/>
      <c r="R40" s="286"/>
      <c r="S40" s="172"/>
      <c r="T40" s="172"/>
      <c r="U40" s="172"/>
      <c r="V40" s="286"/>
      <c r="W40" s="172"/>
      <c r="X40" s="172" t="s">
        <v>421</v>
      </c>
      <c r="Y40" s="172"/>
      <c r="Z40" s="172"/>
      <c r="AA40" s="172"/>
      <c r="AB40" s="286" t="s">
        <v>421</v>
      </c>
      <c r="AC40" s="172"/>
      <c r="AD40" s="172"/>
      <c r="AE40" s="286"/>
      <c r="AF40" s="286"/>
      <c r="AG40" s="172"/>
      <c r="AH40" s="172"/>
      <c r="AI40" s="172"/>
      <c r="AJ40" s="172"/>
      <c r="AK40" s="172"/>
      <c r="AL40" s="287"/>
      <c r="AM40" s="288"/>
      <c r="AN40" s="23"/>
      <c r="AO40" s="23"/>
      <c r="AP40" s="23"/>
      <c r="AQ40" s="287"/>
      <c r="AR40" s="287"/>
      <c r="AS40" s="287"/>
      <c r="AT40" s="287"/>
      <c r="AU40" s="287"/>
      <c r="AV40" s="287"/>
      <c r="AW40" s="287"/>
      <c r="AX40" s="287"/>
      <c r="AY40" s="287"/>
      <c r="AZ40" s="287"/>
      <c r="BA40" s="287"/>
      <c r="BC40" s="289"/>
    </row>
    <row r="41" spans="1:55" ht="15.75" customHeight="1" x14ac:dyDescent="0.25">
      <c r="A41" s="728"/>
      <c r="B41" s="298" t="s">
        <v>455</v>
      </c>
      <c r="C41" s="296" t="s">
        <v>456</v>
      </c>
      <c r="D41" s="297"/>
      <c r="E41" s="285">
        <f t="shared" si="2"/>
        <v>4</v>
      </c>
      <c r="F41" s="172"/>
      <c r="G41" s="172"/>
      <c r="H41" s="172" t="s">
        <v>421</v>
      </c>
      <c r="I41" s="172"/>
      <c r="J41" s="286"/>
      <c r="K41" s="286" t="s">
        <v>421</v>
      </c>
      <c r="L41" s="286" t="s">
        <v>421</v>
      </c>
      <c r="M41" s="286"/>
      <c r="N41" s="172"/>
      <c r="O41" s="286"/>
      <c r="P41" s="172"/>
      <c r="Q41" s="172"/>
      <c r="R41" s="286"/>
      <c r="S41" s="172"/>
      <c r="T41" s="172"/>
      <c r="U41" s="172"/>
      <c r="V41" s="286" t="s">
        <v>421</v>
      </c>
      <c r="W41" s="172"/>
      <c r="X41" s="172"/>
      <c r="Y41" s="172"/>
      <c r="Z41" s="172"/>
      <c r="AA41" s="172"/>
      <c r="AB41" s="286"/>
      <c r="AC41" s="172"/>
      <c r="AD41" s="172"/>
      <c r="AE41" s="286"/>
      <c r="AF41" s="286"/>
      <c r="AG41" s="172"/>
      <c r="AH41" s="172"/>
      <c r="AI41" s="172"/>
      <c r="AJ41" s="172"/>
      <c r="AK41" s="172"/>
      <c r="AL41" s="287"/>
      <c r="AM41" s="288"/>
      <c r="AN41" s="23"/>
      <c r="AO41" s="23"/>
      <c r="AP41" s="23"/>
      <c r="AQ41" s="287"/>
      <c r="AR41" s="287"/>
      <c r="AS41" s="287"/>
      <c r="AT41" s="287"/>
      <c r="AU41" s="287"/>
      <c r="AV41" s="287"/>
      <c r="AW41" s="287"/>
      <c r="AX41" s="287"/>
      <c r="AY41" s="287"/>
      <c r="AZ41" s="287"/>
      <c r="BA41" s="287"/>
      <c r="BC41" s="289"/>
    </row>
    <row r="42" spans="1:55" ht="15.75" customHeight="1" x14ac:dyDescent="0.25">
      <c r="A42" s="728"/>
      <c r="B42" s="295" t="s">
        <v>457</v>
      </c>
      <c r="C42" s="296" t="s">
        <v>458</v>
      </c>
      <c r="D42" s="297"/>
      <c r="E42" s="285">
        <f t="shared" si="2"/>
        <v>4</v>
      </c>
      <c r="F42" s="172"/>
      <c r="G42" s="172"/>
      <c r="H42" s="172"/>
      <c r="I42" s="172"/>
      <c r="J42" s="286"/>
      <c r="K42" s="286"/>
      <c r="L42" s="286" t="s">
        <v>421</v>
      </c>
      <c r="M42" s="286"/>
      <c r="N42" s="172"/>
      <c r="O42" s="286"/>
      <c r="P42" s="172"/>
      <c r="Q42" s="172" t="s">
        <v>421</v>
      </c>
      <c r="R42" s="286"/>
      <c r="S42" s="172"/>
      <c r="T42" s="172"/>
      <c r="U42" s="172" t="s">
        <v>421</v>
      </c>
      <c r="V42" s="286"/>
      <c r="W42" s="172"/>
      <c r="X42" s="172"/>
      <c r="Y42" s="172"/>
      <c r="Z42" s="172" t="s">
        <v>421</v>
      </c>
      <c r="AA42" s="172"/>
      <c r="AB42" s="286"/>
      <c r="AC42" s="172"/>
      <c r="AD42" s="172"/>
      <c r="AE42" s="286"/>
      <c r="AF42" s="286"/>
      <c r="AG42" s="172"/>
      <c r="AH42" s="172"/>
      <c r="AI42" s="172"/>
      <c r="AJ42" s="172"/>
      <c r="AK42" s="172"/>
      <c r="AL42" s="287"/>
      <c r="AM42" s="288"/>
      <c r="AN42" s="23"/>
      <c r="AO42" s="23"/>
      <c r="AP42" s="23"/>
      <c r="AQ42" s="287"/>
      <c r="AR42" s="287"/>
      <c r="AS42" s="287"/>
      <c r="AT42" s="287"/>
      <c r="AU42" s="287"/>
      <c r="AV42" s="287"/>
      <c r="AW42" s="287"/>
      <c r="AX42" s="287"/>
      <c r="AY42" s="287"/>
      <c r="AZ42" s="287"/>
      <c r="BA42" s="287"/>
      <c r="BC42" s="289"/>
    </row>
    <row r="43" spans="1:55" ht="15.75" customHeight="1" x14ac:dyDescent="0.25">
      <c r="A43" s="728"/>
      <c r="B43" s="298" t="s">
        <v>459</v>
      </c>
      <c r="C43" s="296" t="s">
        <v>460</v>
      </c>
      <c r="D43" s="23"/>
      <c r="E43" s="285">
        <f t="shared" si="2"/>
        <v>4</v>
      </c>
      <c r="F43" s="172"/>
      <c r="G43" s="172"/>
      <c r="H43" s="172"/>
      <c r="I43" s="172"/>
      <c r="J43" s="286"/>
      <c r="K43" s="286"/>
      <c r="L43" s="286" t="s">
        <v>421</v>
      </c>
      <c r="M43" s="286" t="s">
        <v>421</v>
      </c>
      <c r="N43" s="172"/>
      <c r="O43" s="286"/>
      <c r="P43" s="172"/>
      <c r="Q43" s="172"/>
      <c r="R43" s="286"/>
      <c r="S43" s="172"/>
      <c r="T43" s="172"/>
      <c r="U43" s="172" t="s">
        <v>421</v>
      </c>
      <c r="V43" s="286" t="s">
        <v>421</v>
      </c>
      <c r="W43" s="172"/>
      <c r="X43" s="172"/>
      <c r="Y43" s="172"/>
      <c r="Z43" s="172"/>
      <c r="AA43" s="172"/>
      <c r="AB43" s="286"/>
      <c r="AC43" s="172"/>
      <c r="AD43" s="172"/>
      <c r="AE43" s="286"/>
      <c r="AF43" s="286"/>
      <c r="AG43" s="172"/>
      <c r="AH43" s="172"/>
      <c r="AI43" s="172"/>
      <c r="AJ43" s="172"/>
      <c r="AK43" s="172"/>
      <c r="AL43" s="287"/>
      <c r="AM43" s="288"/>
      <c r="AN43" s="23"/>
      <c r="AO43" s="23"/>
      <c r="AP43" s="23"/>
      <c r="AQ43" s="287"/>
      <c r="AR43" s="287"/>
      <c r="AS43" s="287"/>
      <c r="AT43" s="287"/>
      <c r="AU43" s="287"/>
      <c r="AV43" s="287"/>
      <c r="AW43" s="287"/>
      <c r="AX43" s="287"/>
      <c r="AY43" s="287"/>
      <c r="AZ43" s="287"/>
      <c r="BA43" s="287"/>
      <c r="BC43" s="289"/>
    </row>
    <row r="44" spans="1:55" ht="15.75" customHeight="1" x14ac:dyDescent="0.25">
      <c r="A44" s="728"/>
      <c r="B44" s="295" t="s">
        <v>461</v>
      </c>
      <c r="C44" s="296" t="s">
        <v>462</v>
      </c>
      <c r="D44" s="23"/>
      <c r="E44" s="285">
        <f t="shared" si="2"/>
        <v>4</v>
      </c>
      <c r="F44" s="172"/>
      <c r="G44" s="172"/>
      <c r="H44" s="172"/>
      <c r="I44" s="172"/>
      <c r="J44" s="286"/>
      <c r="K44" s="286"/>
      <c r="L44" s="286"/>
      <c r="M44" s="286"/>
      <c r="N44" s="172"/>
      <c r="O44" s="286"/>
      <c r="P44" s="172"/>
      <c r="Q44" s="172"/>
      <c r="R44" s="286"/>
      <c r="S44" s="172"/>
      <c r="T44" s="172"/>
      <c r="U44" s="172"/>
      <c r="V44" s="286" t="s">
        <v>421</v>
      </c>
      <c r="W44" s="172"/>
      <c r="X44" s="172"/>
      <c r="Y44" s="172"/>
      <c r="Z44" s="172" t="s">
        <v>421</v>
      </c>
      <c r="AA44" s="172" t="s">
        <v>421</v>
      </c>
      <c r="AB44" s="286" t="s">
        <v>421</v>
      </c>
      <c r="AC44" s="172"/>
      <c r="AD44" s="172"/>
      <c r="AE44" s="286"/>
      <c r="AF44" s="286"/>
      <c r="AG44" s="172"/>
      <c r="AH44" s="172"/>
      <c r="AI44" s="172"/>
      <c r="AJ44" s="172"/>
      <c r="AK44" s="172"/>
      <c r="AL44" s="287"/>
      <c r="AM44" s="288"/>
      <c r="AN44" s="23"/>
      <c r="AO44" s="23"/>
      <c r="AP44" s="23"/>
      <c r="AQ44" s="287"/>
      <c r="AR44" s="287"/>
      <c r="AS44" s="287"/>
      <c r="AT44" s="287"/>
      <c r="AU44" s="287"/>
      <c r="AV44" s="287"/>
      <c r="AW44" s="287"/>
      <c r="AX44" s="287"/>
      <c r="AY44" s="287"/>
      <c r="AZ44" s="287"/>
      <c r="BA44" s="287"/>
      <c r="BC44" s="289"/>
    </row>
    <row r="45" spans="1:55" ht="15.75" customHeight="1" x14ac:dyDescent="0.25">
      <c r="A45" s="728"/>
      <c r="B45" s="295"/>
      <c r="C45" s="301" t="s">
        <v>463</v>
      </c>
      <c r="D45" s="172"/>
      <c r="E45" s="285">
        <f t="shared" si="2"/>
        <v>0</v>
      </c>
      <c r="F45" s="172"/>
      <c r="G45" s="172"/>
      <c r="H45" s="172"/>
      <c r="I45" s="172"/>
      <c r="J45" s="286"/>
      <c r="K45" s="286"/>
      <c r="L45" s="286"/>
      <c r="M45" s="286"/>
      <c r="N45" s="172"/>
      <c r="O45" s="286"/>
      <c r="P45" s="172"/>
      <c r="Q45" s="172"/>
      <c r="R45" s="286"/>
      <c r="S45" s="172"/>
      <c r="T45" s="172"/>
      <c r="U45" s="172"/>
      <c r="V45" s="286"/>
      <c r="W45" s="172"/>
      <c r="X45" s="172"/>
      <c r="Y45" s="172"/>
      <c r="Z45" s="172"/>
      <c r="AA45" s="172"/>
      <c r="AB45" s="286"/>
      <c r="AC45" s="172"/>
      <c r="AD45" s="172"/>
      <c r="AE45" s="286"/>
      <c r="AF45" s="286"/>
      <c r="AG45" s="172"/>
      <c r="AH45" s="172"/>
      <c r="AI45" s="172"/>
      <c r="AJ45" s="172"/>
      <c r="AK45" s="172"/>
      <c r="AL45" s="287"/>
      <c r="AM45" s="288"/>
      <c r="AN45" s="23"/>
      <c r="AO45" s="23"/>
      <c r="AP45" s="23"/>
      <c r="AQ45" s="287"/>
      <c r="AR45" s="287"/>
      <c r="AS45" s="287"/>
      <c r="AT45" s="287"/>
      <c r="AU45" s="287"/>
      <c r="AV45" s="287"/>
      <c r="AW45" s="287"/>
      <c r="AX45" s="287"/>
      <c r="AY45" s="287"/>
      <c r="AZ45" s="287"/>
      <c r="BA45" s="287"/>
      <c r="BC45" s="289"/>
    </row>
    <row r="46" spans="1:55" ht="15.75" customHeight="1" x14ac:dyDescent="0.25">
      <c r="A46" s="728"/>
      <c r="B46" s="298"/>
      <c r="C46" s="296" t="s">
        <v>464</v>
      </c>
      <c r="D46" s="172"/>
      <c r="E46" s="285">
        <f t="shared" si="2"/>
        <v>0</v>
      </c>
      <c r="F46" s="172"/>
      <c r="G46" s="172"/>
      <c r="H46" s="172"/>
      <c r="I46" s="172"/>
      <c r="J46" s="286"/>
      <c r="K46" s="286"/>
      <c r="L46" s="286"/>
      <c r="M46" s="286"/>
      <c r="N46" s="172"/>
      <c r="O46" s="286"/>
      <c r="P46" s="172"/>
      <c r="Q46" s="172"/>
      <c r="R46" s="286"/>
      <c r="S46" s="172"/>
      <c r="T46" s="172"/>
      <c r="U46" s="172"/>
      <c r="V46" s="286"/>
      <c r="W46" s="172"/>
      <c r="X46" s="172"/>
      <c r="Y46" s="172"/>
      <c r="Z46" s="172"/>
      <c r="AA46" s="172"/>
      <c r="AB46" s="286"/>
      <c r="AC46" s="172"/>
      <c r="AD46" s="172"/>
      <c r="AE46" s="286"/>
      <c r="AF46" s="286"/>
      <c r="AG46" s="172"/>
      <c r="AH46" s="172"/>
      <c r="AI46" s="172"/>
      <c r="AJ46" s="172"/>
      <c r="AK46" s="172"/>
      <c r="AL46" s="287"/>
      <c r="AM46" s="288"/>
      <c r="AN46" s="23"/>
      <c r="AO46" s="23"/>
      <c r="AP46" s="23"/>
      <c r="AQ46" s="287"/>
      <c r="AR46" s="287"/>
      <c r="AS46" s="287"/>
      <c r="AT46" s="287"/>
      <c r="AU46" s="287"/>
      <c r="AV46" s="287"/>
      <c r="AW46" s="287"/>
      <c r="AX46" s="287"/>
      <c r="AY46" s="287"/>
      <c r="AZ46" s="287"/>
      <c r="BA46" s="287"/>
      <c r="BC46" s="289"/>
    </row>
    <row r="47" spans="1:55" ht="15.75" hidden="1" customHeight="1" x14ac:dyDescent="0.25">
      <c r="A47" s="728"/>
      <c r="B47" s="298"/>
      <c r="C47" s="294"/>
      <c r="D47" s="172"/>
      <c r="E47" s="285">
        <f t="shared" si="2"/>
        <v>0</v>
      </c>
      <c r="F47" s="172"/>
      <c r="G47" s="172"/>
      <c r="H47" s="172"/>
      <c r="I47" s="172"/>
      <c r="J47" s="286"/>
      <c r="K47" s="286"/>
      <c r="L47" s="286"/>
      <c r="M47" s="286"/>
      <c r="N47" s="172"/>
      <c r="O47" s="286"/>
      <c r="P47" s="172"/>
      <c r="Q47" s="172"/>
      <c r="R47" s="286"/>
      <c r="S47" s="172"/>
      <c r="T47" s="172"/>
      <c r="U47" s="172"/>
      <c r="V47" s="286"/>
      <c r="W47" s="172"/>
      <c r="X47" s="172"/>
      <c r="Y47" s="172"/>
      <c r="Z47" s="172"/>
      <c r="AA47" s="172"/>
      <c r="AB47" s="286"/>
      <c r="AC47" s="172"/>
      <c r="AD47" s="172"/>
      <c r="AE47" s="286"/>
      <c r="AF47" s="286"/>
      <c r="AG47" s="172"/>
      <c r="AH47" s="172"/>
      <c r="AI47" s="172"/>
      <c r="AJ47" s="172"/>
      <c r="AK47" s="172"/>
      <c r="AL47" s="287"/>
      <c r="AM47" s="288"/>
      <c r="AN47" s="23"/>
      <c r="AO47" s="23"/>
      <c r="AP47" s="23"/>
      <c r="AQ47" s="287"/>
      <c r="AR47" s="287"/>
      <c r="AS47" s="287"/>
      <c r="AT47" s="287"/>
      <c r="AU47" s="287"/>
      <c r="AV47" s="287"/>
      <c r="AW47" s="287"/>
      <c r="AX47" s="287"/>
      <c r="AY47" s="287"/>
      <c r="AZ47" s="287"/>
      <c r="BA47" s="287"/>
      <c r="BC47" s="289"/>
    </row>
    <row r="48" spans="1:55" ht="15.75" hidden="1" customHeight="1" x14ac:dyDescent="0.25">
      <c r="A48" s="728"/>
      <c r="B48" s="298"/>
      <c r="C48" s="294"/>
      <c r="D48" s="172"/>
      <c r="E48" s="285">
        <f t="shared" si="2"/>
        <v>0</v>
      </c>
      <c r="F48" s="172"/>
      <c r="G48" s="172"/>
      <c r="H48" s="172"/>
      <c r="I48" s="172"/>
      <c r="J48" s="286"/>
      <c r="K48" s="286"/>
      <c r="L48" s="286"/>
      <c r="M48" s="286"/>
      <c r="N48" s="172"/>
      <c r="O48" s="286"/>
      <c r="P48" s="172"/>
      <c r="Q48" s="172"/>
      <c r="R48" s="286"/>
      <c r="S48" s="172"/>
      <c r="T48" s="172"/>
      <c r="U48" s="172"/>
      <c r="V48" s="286"/>
      <c r="W48" s="172"/>
      <c r="X48" s="172"/>
      <c r="Y48" s="172"/>
      <c r="Z48" s="172"/>
      <c r="AA48" s="172"/>
      <c r="AB48" s="286"/>
      <c r="AC48" s="172"/>
      <c r="AD48" s="172"/>
      <c r="AE48" s="286"/>
      <c r="AF48" s="286"/>
      <c r="AG48" s="172"/>
      <c r="AH48" s="172"/>
      <c r="AI48" s="172"/>
      <c r="AJ48" s="172"/>
      <c r="AK48" s="172"/>
      <c r="AL48" s="287"/>
      <c r="AM48" s="288"/>
      <c r="AN48" s="23"/>
      <c r="AO48" s="23"/>
      <c r="AP48" s="23"/>
      <c r="AQ48" s="287"/>
      <c r="AR48" s="287"/>
      <c r="AS48" s="287"/>
      <c r="AT48" s="287"/>
      <c r="AU48" s="287"/>
      <c r="AV48" s="287"/>
      <c r="AW48" s="287"/>
      <c r="AX48" s="287"/>
      <c r="AY48" s="287"/>
      <c r="AZ48" s="287"/>
      <c r="BA48" s="287"/>
      <c r="BC48" s="289"/>
    </row>
    <row r="49" spans="1:55" ht="15.75" hidden="1" customHeight="1" x14ac:dyDescent="0.25">
      <c r="A49" s="728"/>
      <c r="B49" s="298"/>
      <c r="C49" s="294"/>
      <c r="D49" s="172"/>
      <c r="E49" s="285">
        <f t="shared" si="2"/>
        <v>0</v>
      </c>
      <c r="F49" s="172"/>
      <c r="G49" s="172"/>
      <c r="H49" s="172"/>
      <c r="I49" s="172"/>
      <c r="J49" s="286"/>
      <c r="K49" s="286"/>
      <c r="L49" s="286"/>
      <c r="M49" s="286"/>
      <c r="N49" s="172"/>
      <c r="O49" s="286"/>
      <c r="P49" s="172"/>
      <c r="Q49" s="172"/>
      <c r="R49" s="286"/>
      <c r="S49" s="172"/>
      <c r="T49" s="172"/>
      <c r="U49" s="172"/>
      <c r="V49" s="286"/>
      <c r="W49" s="172"/>
      <c r="X49" s="172"/>
      <c r="Y49" s="172"/>
      <c r="Z49" s="172"/>
      <c r="AA49" s="172"/>
      <c r="AB49" s="286"/>
      <c r="AC49" s="172"/>
      <c r="AD49" s="172"/>
      <c r="AE49" s="286"/>
      <c r="AF49" s="286"/>
      <c r="AG49" s="172"/>
      <c r="AH49" s="172"/>
      <c r="AI49" s="172"/>
      <c r="AJ49" s="172"/>
      <c r="AK49" s="172"/>
      <c r="AL49" s="287"/>
      <c r="AM49" s="288"/>
      <c r="AN49" s="23"/>
      <c r="AO49" s="23"/>
      <c r="AP49" s="23"/>
      <c r="AQ49" s="287"/>
      <c r="AR49" s="287"/>
      <c r="AS49" s="287"/>
      <c r="AT49" s="287"/>
      <c r="AU49" s="287"/>
      <c r="AV49" s="287"/>
      <c r="AW49" s="287"/>
      <c r="AX49" s="287"/>
      <c r="AY49" s="287"/>
      <c r="AZ49" s="287"/>
      <c r="BA49" s="287"/>
      <c r="BC49" s="289"/>
    </row>
    <row r="50" spans="1:55" ht="15.75" hidden="1" customHeight="1" x14ac:dyDescent="0.25">
      <c r="A50" s="728"/>
      <c r="B50" s="298"/>
      <c r="C50" s="294"/>
      <c r="D50" s="297"/>
      <c r="E50" s="285">
        <f t="shared" si="2"/>
        <v>0</v>
      </c>
      <c r="F50" s="172"/>
      <c r="G50" s="172"/>
      <c r="H50" s="172"/>
      <c r="I50" s="172"/>
      <c r="J50" s="286"/>
      <c r="K50" s="286"/>
      <c r="L50" s="286"/>
      <c r="M50" s="286"/>
      <c r="N50" s="172"/>
      <c r="O50" s="286"/>
      <c r="P50" s="172"/>
      <c r="Q50" s="172"/>
      <c r="R50" s="286"/>
      <c r="S50" s="172"/>
      <c r="T50" s="172"/>
      <c r="U50" s="172"/>
      <c r="V50" s="286"/>
      <c r="W50" s="172"/>
      <c r="X50" s="172"/>
      <c r="Y50" s="172"/>
      <c r="Z50" s="172"/>
      <c r="AA50" s="172"/>
      <c r="AB50" s="286"/>
      <c r="AC50" s="172"/>
      <c r="AD50" s="172"/>
      <c r="AE50" s="286"/>
      <c r="AF50" s="286"/>
      <c r="AG50" s="172"/>
      <c r="AH50" s="172"/>
      <c r="AI50" s="172"/>
      <c r="AJ50" s="172"/>
      <c r="AK50" s="172"/>
      <c r="AL50" s="287"/>
      <c r="AM50" s="288"/>
      <c r="AN50" s="23"/>
      <c r="AO50" s="23"/>
      <c r="AP50" s="23"/>
      <c r="AQ50" s="287"/>
      <c r="AR50" s="287"/>
      <c r="AS50" s="287"/>
      <c r="AT50" s="287"/>
      <c r="AU50" s="287"/>
      <c r="AV50" s="287"/>
      <c r="AW50" s="287"/>
      <c r="AX50" s="287"/>
      <c r="AY50" s="287"/>
      <c r="AZ50" s="287"/>
      <c r="BA50" s="287"/>
      <c r="BC50" s="289"/>
    </row>
    <row r="51" spans="1:55" ht="15.75" hidden="1" customHeight="1" x14ac:dyDescent="0.25">
      <c r="A51" s="728"/>
      <c r="B51" s="298"/>
      <c r="C51" s="294"/>
      <c r="D51" s="297"/>
      <c r="E51" s="285">
        <f t="shared" si="2"/>
        <v>0</v>
      </c>
      <c r="F51" s="302"/>
      <c r="G51" s="302"/>
      <c r="H51" s="302"/>
      <c r="I51" s="302"/>
      <c r="J51" s="303"/>
      <c r="K51" s="303"/>
      <c r="L51" s="303"/>
      <c r="M51" s="303"/>
      <c r="N51" s="302"/>
      <c r="O51" s="302"/>
      <c r="P51" s="302"/>
      <c r="Q51" s="302"/>
      <c r="R51" s="302"/>
      <c r="S51" s="302"/>
      <c r="T51" s="302"/>
      <c r="U51" s="302"/>
      <c r="V51" s="302"/>
      <c r="W51" s="302"/>
      <c r="X51" s="302"/>
      <c r="Y51" s="302"/>
      <c r="Z51" s="302"/>
      <c r="AA51" s="302"/>
      <c r="AB51" s="302"/>
      <c r="AC51" s="302"/>
      <c r="AD51" s="302"/>
      <c r="AE51" s="303"/>
      <c r="AF51" s="303"/>
      <c r="AG51" s="302"/>
      <c r="AH51" s="302"/>
      <c r="AI51" s="302"/>
      <c r="AJ51" s="302"/>
      <c r="AK51" s="302"/>
      <c r="AL51" s="278"/>
      <c r="AM51" s="304"/>
      <c r="AN51" s="23"/>
      <c r="AO51" s="23"/>
      <c r="AP51" s="23"/>
      <c r="AQ51" s="278"/>
      <c r="AR51" s="278"/>
      <c r="AS51" s="278"/>
      <c r="AT51" s="278"/>
      <c r="AU51" s="278"/>
      <c r="AV51" s="278"/>
      <c r="AW51" s="278"/>
      <c r="AX51" s="278"/>
      <c r="AY51" s="278"/>
      <c r="AZ51" s="278"/>
      <c r="BA51" s="278"/>
      <c r="BC51" s="289"/>
    </row>
    <row r="52" spans="1:55" ht="15.75" customHeight="1" x14ac:dyDescent="0.25">
      <c r="A52" s="727" t="s">
        <v>465</v>
      </c>
      <c r="B52" s="292" t="s">
        <v>466</v>
      </c>
      <c r="C52" s="296" t="s">
        <v>467</v>
      </c>
      <c r="D52" s="23"/>
      <c r="E52" s="285">
        <f t="shared" si="2"/>
        <v>4</v>
      </c>
      <c r="F52" s="172"/>
      <c r="G52" s="172"/>
      <c r="H52" s="172"/>
      <c r="I52" s="172"/>
      <c r="J52" s="286"/>
      <c r="K52" s="286"/>
      <c r="L52" s="286"/>
      <c r="M52" s="286"/>
      <c r="N52" s="172"/>
      <c r="O52" s="172" t="s">
        <v>421</v>
      </c>
      <c r="P52" s="172"/>
      <c r="Q52" s="172" t="s">
        <v>421</v>
      </c>
      <c r="R52" s="286"/>
      <c r="S52" s="172"/>
      <c r="T52" s="172"/>
      <c r="U52" s="172"/>
      <c r="V52" s="286"/>
      <c r="W52" s="172" t="s">
        <v>421</v>
      </c>
      <c r="X52" s="172" t="s">
        <v>421</v>
      </c>
      <c r="Y52" s="172"/>
      <c r="Z52" s="172"/>
      <c r="AA52" s="172"/>
      <c r="AB52" s="286"/>
      <c r="AC52" s="172"/>
      <c r="AD52" s="172"/>
      <c r="AE52" s="286"/>
      <c r="AF52" s="286"/>
      <c r="AG52" s="172"/>
      <c r="AH52" s="172"/>
      <c r="AI52" s="172"/>
      <c r="AJ52" s="172"/>
      <c r="AK52" s="172"/>
      <c r="AL52" s="287"/>
      <c r="AM52" s="288"/>
      <c r="AN52" s="23"/>
      <c r="AO52" s="23"/>
      <c r="AP52" s="23"/>
      <c r="AQ52" s="287"/>
      <c r="AR52" s="287"/>
      <c r="AS52" s="287"/>
      <c r="AT52" s="287"/>
      <c r="AU52" s="287"/>
      <c r="AV52" s="287"/>
      <c r="AW52" s="287"/>
      <c r="AX52" s="287"/>
      <c r="AY52" s="287"/>
      <c r="AZ52" s="287"/>
      <c r="BA52" s="287"/>
      <c r="BC52" s="305"/>
    </row>
    <row r="53" spans="1:55" ht="15.75" customHeight="1" x14ac:dyDescent="0.25">
      <c r="A53" s="727"/>
      <c r="B53" s="293" t="s">
        <v>468</v>
      </c>
      <c r="C53" s="296" t="s">
        <v>469</v>
      </c>
      <c r="D53" s="297"/>
      <c r="E53" s="285">
        <f t="shared" si="2"/>
        <v>4</v>
      </c>
      <c r="F53" s="172"/>
      <c r="G53" s="172" t="s">
        <v>421</v>
      </c>
      <c r="H53" s="172"/>
      <c r="I53" s="172"/>
      <c r="J53" s="286"/>
      <c r="K53" s="286" t="s">
        <v>421</v>
      </c>
      <c r="L53" s="286"/>
      <c r="M53" s="286"/>
      <c r="N53" s="172"/>
      <c r="O53" s="172"/>
      <c r="P53" s="172"/>
      <c r="Q53" s="172" t="s">
        <v>421</v>
      </c>
      <c r="R53" s="286"/>
      <c r="S53" s="172"/>
      <c r="T53" s="172"/>
      <c r="U53" s="172" t="s">
        <v>421</v>
      </c>
      <c r="V53" s="286"/>
      <c r="W53" s="172"/>
      <c r="X53" s="172"/>
      <c r="Y53" s="172"/>
      <c r="Z53" s="172"/>
      <c r="AA53" s="172"/>
      <c r="AB53" s="286"/>
      <c r="AC53" s="172"/>
      <c r="AD53" s="172"/>
      <c r="AE53" s="286"/>
      <c r="AF53" s="286"/>
      <c r="AG53" s="172"/>
      <c r="AH53" s="172"/>
      <c r="AI53" s="172"/>
      <c r="AJ53" s="172"/>
      <c r="AK53" s="172"/>
      <c r="AL53" s="287"/>
      <c r="AM53" s="288"/>
      <c r="AN53" s="23"/>
      <c r="AO53" s="23"/>
      <c r="AP53" s="23"/>
      <c r="AQ53" s="287"/>
      <c r="AR53" s="287"/>
      <c r="AS53" s="287"/>
      <c r="AT53" s="287"/>
      <c r="AU53" s="287"/>
      <c r="AV53" s="287"/>
      <c r="AW53" s="287"/>
      <c r="AX53" s="287"/>
      <c r="AY53" s="287"/>
      <c r="AZ53" s="287"/>
      <c r="BA53" s="287"/>
      <c r="BC53" s="305"/>
    </row>
    <row r="54" spans="1:55" ht="15.75" customHeight="1" x14ac:dyDescent="0.25">
      <c r="A54" s="727"/>
      <c r="B54" s="292" t="s">
        <v>470</v>
      </c>
      <c r="C54" s="296" t="s">
        <v>471</v>
      </c>
      <c r="D54" s="297"/>
      <c r="E54" s="285">
        <f t="shared" si="2"/>
        <v>3</v>
      </c>
      <c r="F54" s="172"/>
      <c r="G54" s="172"/>
      <c r="H54" s="172"/>
      <c r="I54" s="172"/>
      <c r="J54" s="286"/>
      <c r="K54" s="286"/>
      <c r="L54" s="286"/>
      <c r="M54" s="286"/>
      <c r="N54" s="172"/>
      <c r="O54" s="172" t="s">
        <v>421</v>
      </c>
      <c r="P54" s="172"/>
      <c r="Q54" s="172" t="s">
        <v>421</v>
      </c>
      <c r="R54" s="286"/>
      <c r="S54" s="172"/>
      <c r="T54" s="172"/>
      <c r="U54" s="172"/>
      <c r="V54" s="286" t="s">
        <v>421</v>
      </c>
      <c r="W54" s="172"/>
      <c r="X54" s="172"/>
      <c r="Y54" s="172"/>
      <c r="Z54" s="172"/>
      <c r="AA54" s="172"/>
      <c r="AB54" s="286"/>
      <c r="AC54" s="172"/>
      <c r="AD54" s="172"/>
      <c r="AE54" s="286"/>
      <c r="AF54" s="286"/>
      <c r="AG54" s="172"/>
      <c r="AH54" s="172"/>
      <c r="AI54" s="172"/>
      <c r="AJ54" s="172"/>
      <c r="AK54" s="172"/>
      <c r="AL54" s="287"/>
      <c r="AM54" s="288"/>
      <c r="AN54" s="23"/>
      <c r="AO54" s="23"/>
      <c r="AP54" s="23"/>
      <c r="AQ54" s="287"/>
      <c r="AR54" s="287"/>
      <c r="AS54" s="287"/>
      <c r="AT54" s="287"/>
      <c r="AU54" s="287"/>
      <c r="AV54" s="287"/>
      <c r="AW54" s="287"/>
      <c r="AX54" s="287"/>
      <c r="AY54" s="287"/>
      <c r="AZ54" s="287"/>
      <c r="BA54" s="287"/>
      <c r="BC54" s="305"/>
    </row>
    <row r="55" spans="1:55" ht="15.75" customHeight="1" x14ac:dyDescent="0.25">
      <c r="A55" s="727"/>
      <c r="B55" s="293" t="s">
        <v>472</v>
      </c>
      <c r="C55"/>
      <c r="D55" s="297"/>
      <c r="E55" s="285">
        <f t="shared" si="2"/>
        <v>3</v>
      </c>
      <c r="F55" s="172"/>
      <c r="G55" s="172"/>
      <c r="H55" s="172"/>
      <c r="I55" s="172"/>
      <c r="J55" s="286"/>
      <c r="K55" s="286"/>
      <c r="L55" s="286"/>
      <c r="M55" s="286" t="s">
        <v>421</v>
      </c>
      <c r="N55" s="172"/>
      <c r="O55" s="172"/>
      <c r="P55" s="172"/>
      <c r="Q55" s="172"/>
      <c r="R55" s="286" t="s">
        <v>421</v>
      </c>
      <c r="S55" s="172"/>
      <c r="T55" s="172"/>
      <c r="U55" s="172"/>
      <c r="V55" s="286"/>
      <c r="W55" s="172"/>
      <c r="X55" s="172"/>
      <c r="Y55" s="172"/>
      <c r="Z55" s="172"/>
      <c r="AA55" s="172"/>
      <c r="AB55" s="286"/>
      <c r="AC55" s="172"/>
      <c r="AD55" s="172"/>
      <c r="AE55" s="286"/>
      <c r="AF55" s="286"/>
      <c r="AG55" s="172"/>
      <c r="AH55" s="172" t="s">
        <v>421</v>
      </c>
      <c r="AI55" s="172"/>
      <c r="AJ55" s="172"/>
      <c r="AK55" s="172"/>
      <c r="AL55" s="287"/>
      <c r="AM55" s="288"/>
      <c r="AN55" s="23"/>
      <c r="AO55" s="23"/>
      <c r="AP55" s="23"/>
      <c r="AQ55" s="287"/>
      <c r="AR55" s="287"/>
      <c r="AS55" s="287"/>
      <c r="AT55" s="287"/>
      <c r="AU55" s="287"/>
      <c r="AV55" s="287"/>
      <c r="AW55" s="287"/>
      <c r="AX55" s="287"/>
      <c r="AY55" s="287"/>
      <c r="AZ55" s="287"/>
      <c r="BA55" s="287"/>
      <c r="BC55" s="305"/>
    </row>
    <row r="56" spans="1:55" ht="15.75" customHeight="1" x14ac:dyDescent="0.25">
      <c r="A56" s="727"/>
      <c r="B56" s="292" t="s">
        <v>473</v>
      </c>
      <c r="C56" s="301" t="s">
        <v>474</v>
      </c>
      <c r="D56" s="23"/>
      <c r="E56" s="285">
        <f t="shared" si="2"/>
        <v>4</v>
      </c>
      <c r="F56" s="172"/>
      <c r="G56" s="172"/>
      <c r="H56" s="172"/>
      <c r="I56" s="172"/>
      <c r="J56" s="286"/>
      <c r="K56" s="286"/>
      <c r="L56" s="286"/>
      <c r="M56" s="286"/>
      <c r="N56" s="172"/>
      <c r="O56" s="172" t="s">
        <v>421</v>
      </c>
      <c r="P56" s="172"/>
      <c r="Q56" s="172"/>
      <c r="R56" s="286"/>
      <c r="S56" s="172"/>
      <c r="T56" s="172"/>
      <c r="U56" s="172"/>
      <c r="V56" s="286"/>
      <c r="W56" s="172" t="s">
        <v>421</v>
      </c>
      <c r="X56" s="172" t="s">
        <v>421</v>
      </c>
      <c r="Y56" s="172"/>
      <c r="Z56" s="172"/>
      <c r="AA56" s="172"/>
      <c r="AB56" s="286" t="s">
        <v>421</v>
      </c>
      <c r="AC56" s="172"/>
      <c r="AD56" s="172"/>
      <c r="AE56" s="286"/>
      <c r="AF56" s="286"/>
      <c r="AG56" s="172"/>
      <c r="AH56" s="172"/>
      <c r="AI56" s="172"/>
      <c r="AJ56" s="172"/>
      <c r="AK56" s="172"/>
      <c r="AL56" s="287"/>
      <c r="AM56" s="288"/>
      <c r="AN56" s="23"/>
      <c r="AO56" s="23"/>
      <c r="AP56" s="23"/>
      <c r="AQ56" s="287"/>
      <c r="AR56" s="287"/>
      <c r="AS56" s="287"/>
      <c r="AT56" s="287"/>
      <c r="AU56" s="287"/>
      <c r="AV56" s="287"/>
      <c r="AW56" s="287"/>
      <c r="AX56" s="287"/>
      <c r="AY56" s="287"/>
      <c r="AZ56" s="287"/>
      <c r="BA56" s="287"/>
      <c r="BC56" s="305"/>
    </row>
    <row r="57" spans="1:55" ht="15.75" customHeight="1" x14ac:dyDescent="0.25">
      <c r="A57" s="727"/>
      <c r="B57" s="292" t="s">
        <v>475</v>
      </c>
      <c r="C57" s="301" t="s">
        <v>476</v>
      </c>
      <c r="D57" s="297"/>
      <c r="E57" s="285">
        <f t="shared" si="2"/>
        <v>3</v>
      </c>
      <c r="F57" s="172"/>
      <c r="G57" s="172"/>
      <c r="H57" s="172" t="s">
        <v>421</v>
      </c>
      <c r="I57" s="172"/>
      <c r="J57" s="286"/>
      <c r="K57" s="286"/>
      <c r="L57" s="286"/>
      <c r="M57" s="286"/>
      <c r="N57" s="172"/>
      <c r="O57" s="172" t="s">
        <v>421</v>
      </c>
      <c r="P57" s="172"/>
      <c r="Q57" s="172"/>
      <c r="R57" s="286"/>
      <c r="S57" s="172"/>
      <c r="T57" s="172"/>
      <c r="U57" s="172"/>
      <c r="V57" s="286"/>
      <c r="W57" s="172"/>
      <c r="X57" s="172" t="s">
        <v>421</v>
      </c>
      <c r="Y57" s="172"/>
      <c r="Z57" s="172"/>
      <c r="AA57" s="172"/>
      <c r="AB57" s="286"/>
      <c r="AC57" s="172"/>
      <c r="AD57" s="172"/>
      <c r="AE57" s="286"/>
      <c r="AF57" s="286"/>
      <c r="AG57" s="172"/>
      <c r="AH57" s="172"/>
      <c r="AI57" s="172"/>
      <c r="AJ57" s="172"/>
      <c r="AK57" s="172"/>
      <c r="AL57" s="287"/>
      <c r="AM57" s="288"/>
      <c r="AN57" s="23"/>
      <c r="AO57" s="23"/>
      <c r="AP57" s="23"/>
      <c r="AQ57" s="287"/>
      <c r="AR57" s="287"/>
      <c r="AS57" s="287"/>
      <c r="AT57" s="287"/>
      <c r="AU57" s="287"/>
      <c r="AV57" s="287"/>
      <c r="AW57" s="287"/>
      <c r="AX57" s="287"/>
      <c r="AY57" s="287"/>
      <c r="AZ57" s="287"/>
      <c r="BA57" s="287"/>
      <c r="BC57" s="305"/>
    </row>
    <row r="58" spans="1:55" ht="15.75" customHeight="1" x14ac:dyDescent="0.25">
      <c r="A58" s="727"/>
      <c r="B58" s="293" t="s">
        <v>477</v>
      </c>
      <c r="C58" s="296" t="s">
        <v>478</v>
      </c>
      <c r="D58" s="297"/>
      <c r="E58" s="285">
        <f t="shared" si="2"/>
        <v>3</v>
      </c>
      <c r="F58" s="172"/>
      <c r="G58" s="172"/>
      <c r="H58" s="172"/>
      <c r="I58" s="172"/>
      <c r="J58" s="286"/>
      <c r="K58" s="286"/>
      <c r="L58" s="286"/>
      <c r="M58" s="286" t="s">
        <v>421</v>
      </c>
      <c r="N58" s="172"/>
      <c r="O58" s="172"/>
      <c r="P58" s="172"/>
      <c r="Q58" s="172" t="s">
        <v>421</v>
      </c>
      <c r="R58" s="286"/>
      <c r="S58" s="172"/>
      <c r="T58" s="172"/>
      <c r="U58" s="172"/>
      <c r="V58" s="286"/>
      <c r="W58" s="172"/>
      <c r="X58" s="172"/>
      <c r="Y58" s="172"/>
      <c r="Z58" s="172" t="s">
        <v>421</v>
      </c>
      <c r="AA58" s="172"/>
      <c r="AB58" s="286"/>
      <c r="AC58" s="172"/>
      <c r="AD58" s="172"/>
      <c r="AE58" s="286"/>
      <c r="AF58" s="286"/>
      <c r="AG58" s="172"/>
      <c r="AH58" s="172"/>
      <c r="AI58" s="172"/>
      <c r="AJ58" s="172"/>
      <c r="AK58" s="172"/>
      <c r="AL58" s="287"/>
      <c r="AM58" s="288"/>
      <c r="AN58" s="23"/>
      <c r="AO58" s="23"/>
      <c r="AP58" s="23"/>
      <c r="AQ58" s="287"/>
      <c r="AR58" s="287"/>
      <c r="AS58" s="287"/>
      <c r="AT58" s="287"/>
      <c r="AU58" s="287"/>
      <c r="AV58" s="287"/>
      <c r="AW58" s="287"/>
      <c r="AX58" s="287"/>
      <c r="AY58" s="287"/>
      <c r="AZ58" s="287"/>
      <c r="BA58" s="287"/>
      <c r="BC58" s="305"/>
    </row>
    <row r="59" spans="1:55" ht="15.75" customHeight="1" x14ac:dyDescent="0.25">
      <c r="A59" s="727"/>
      <c r="B59" s="292"/>
      <c r="C59" s="296" t="s">
        <v>479</v>
      </c>
      <c r="D59" s="297"/>
      <c r="E59" s="285">
        <f t="shared" si="2"/>
        <v>0</v>
      </c>
      <c r="F59" s="172"/>
      <c r="G59" s="172"/>
      <c r="H59" s="172"/>
      <c r="I59" s="172"/>
      <c r="J59" s="286"/>
      <c r="K59" s="286"/>
      <c r="L59" s="286"/>
      <c r="M59" s="286"/>
      <c r="N59" s="172"/>
      <c r="O59" s="172"/>
      <c r="P59" s="172"/>
      <c r="Q59" s="172"/>
      <c r="R59" s="286"/>
      <c r="S59" s="172"/>
      <c r="T59" s="172"/>
      <c r="U59" s="172"/>
      <c r="V59" s="286"/>
      <c r="W59" s="172"/>
      <c r="X59" s="172"/>
      <c r="Y59" s="172"/>
      <c r="Z59" s="172"/>
      <c r="AA59" s="172"/>
      <c r="AB59" s="286"/>
      <c r="AC59" s="172"/>
      <c r="AD59" s="172"/>
      <c r="AE59" s="286"/>
      <c r="AF59" s="286"/>
      <c r="AG59" s="172"/>
      <c r="AH59" s="172"/>
      <c r="AI59" s="172"/>
      <c r="AJ59" s="172"/>
      <c r="AK59" s="172"/>
      <c r="AL59" s="287"/>
      <c r="AM59" s="288"/>
      <c r="AN59" s="23"/>
      <c r="AO59" s="23"/>
      <c r="AP59" s="23"/>
      <c r="AQ59" s="287"/>
      <c r="AR59" s="287"/>
      <c r="AS59" s="287"/>
      <c r="AT59" s="287"/>
      <c r="AU59" s="287"/>
      <c r="AV59" s="287"/>
      <c r="AW59" s="287"/>
      <c r="AX59" s="287"/>
      <c r="AY59" s="287"/>
      <c r="AZ59" s="287"/>
      <c r="BA59" s="287"/>
      <c r="BC59" s="305"/>
    </row>
    <row r="60" spans="1:55" ht="15.75" hidden="1" customHeight="1" x14ac:dyDescent="0.25">
      <c r="A60" s="727"/>
      <c r="B60" s="292"/>
      <c r="C60" s="294"/>
      <c r="D60" s="297"/>
      <c r="E60" s="285">
        <f t="shared" si="2"/>
        <v>0</v>
      </c>
      <c r="F60" s="172"/>
      <c r="G60" s="172"/>
      <c r="H60" s="172"/>
      <c r="I60" s="172"/>
      <c r="J60" s="286"/>
      <c r="K60" s="286"/>
      <c r="L60" s="286"/>
      <c r="M60" s="286"/>
      <c r="N60" s="172"/>
      <c r="O60" s="172"/>
      <c r="P60" s="172"/>
      <c r="Q60" s="172"/>
      <c r="R60" s="286"/>
      <c r="S60" s="172"/>
      <c r="T60" s="172"/>
      <c r="U60" s="172"/>
      <c r="V60" s="286"/>
      <c r="W60" s="172"/>
      <c r="X60" s="172"/>
      <c r="Y60" s="172"/>
      <c r="Z60" s="172"/>
      <c r="AA60" s="172"/>
      <c r="AB60" s="286"/>
      <c r="AC60" s="172"/>
      <c r="AD60" s="172"/>
      <c r="AE60" s="286"/>
      <c r="AF60" s="286"/>
      <c r="AG60" s="172"/>
      <c r="AH60" s="172"/>
      <c r="AI60" s="172"/>
      <c r="AJ60" s="172"/>
      <c r="AK60" s="172"/>
      <c r="AL60" s="287"/>
      <c r="AM60" s="288"/>
      <c r="AN60" s="23"/>
      <c r="AO60" s="23"/>
      <c r="AP60" s="23"/>
      <c r="AQ60" s="287"/>
      <c r="AR60" s="287"/>
      <c r="AS60" s="287"/>
      <c r="AT60" s="287"/>
      <c r="AU60" s="287"/>
      <c r="AV60" s="287"/>
      <c r="AW60" s="287"/>
      <c r="AX60" s="287"/>
      <c r="AY60" s="287"/>
      <c r="AZ60" s="287"/>
      <c r="BA60" s="287"/>
      <c r="BC60" s="305"/>
    </row>
    <row r="61" spans="1:55" ht="15.75" hidden="1" customHeight="1" x14ac:dyDescent="0.25">
      <c r="A61" s="727"/>
      <c r="B61" s="292"/>
      <c r="C61" s="291"/>
      <c r="D61" s="297"/>
      <c r="E61" s="285">
        <f t="shared" si="2"/>
        <v>0</v>
      </c>
      <c r="F61" s="172"/>
      <c r="G61" s="172"/>
      <c r="H61" s="172"/>
      <c r="I61" s="172"/>
      <c r="J61" s="286"/>
      <c r="K61" s="286"/>
      <c r="L61" s="286"/>
      <c r="M61" s="286"/>
      <c r="N61" s="172"/>
      <c r="O61" s="172"/>
      <c r="P61" s="172"/>
      <c r="Q61" s="172"/>
      <c r="R61" s="286"/>
      <c r="S61" s="172"/>
      <c r="T61" s="172"/>
      <c r="U61" s="172"/>
      <c r="V61" s="286"/>
      <c r="W61" s="172"/>
      <c r="X61" s="172"/>
      <c r="Y61" s="172"/>
      <c r="Z61" s="172"/>
      <c r="AA61" s="172"/>
      <c r="AB61" s="286"/>
      <c r="AC61" s="172"/>
      <c r="AD61" s="172"/>
      <c r="AE61" s="286"/>
      <c r="AF61" s="286"/>
      <c r="AG61" s="172"/>
      <c r="AH61" s="172"/>
      <c r="AI61" s="172"/>
      <c r="AJ61" s="172"/>
      <c r="AK61" s="172"/>
      <c r="AL61" s="287"/>
      <c r="AM61" s="288"/>
      <c r="AN61" s="23"/>
      <c r="AO61" s="23"/>
      <c r="AP61" s="23"/>
      <c r="AQ61" s="287"/>
      <c r="AR61" s="287"/>
      <c r="AS61" s="287"/>
      <c r="AT61" s="287"/>
      <c r="AU61" s="287"/>
      <c r="AV61" s="287"/>
      <c r="AW61" s="287"/>
      <c r="AX61" s="287"/>
      <c r="AY61" s="287"/>
      <c r="AZ61" s="287"/>
      <c r="BA61" s="287"/>
      <c r="BC61" s="305"/>
    </row>
    <row r="62" spans="1:55" ht="15.75" hidden="1" customHeight="1" x14ac:dyDescent="0.25">
      <c r="A62" s="727"/>
      <c r="B62" s="292"/>
      <c r="C62" s="294"/>
      <c r="D62" s="297"/>
      <c r="E62" s="285">
        <f t="shared" si="2"/>
        <v>0</v>
      </c>
      <c r="F62" s="172"/>
      <c r="G62" s="172"/>
      <c r="H62" s="172"/>
      <c r="I62" s="172"/>
      <c r="J62" s="286"/>
      <c r="K62" s="286"/>
      <c r="L62" s="286"/>
      <c r="M62" s="286"/>
      <c r="N62" s="172"/>
      <c r="O62" s="172"/>
      <c r="P62" s="172"/>
      <c r="Q62" s="172"/>
      <c r="R62" s="286"/>
      <c r="S62" s="172"/>
      <c r="T62" s="172"/>
      <c r="U62" s="172"/>
      <c r="V62" s="286"/>
      <c r="W62" s="172"/>
      <c r="X62" s="172"/>
      <c r="Y62" s="172"/>
      <c r="Z62" s="172"/>
      <c r="AA62" s="172"/>
      <c r="AB62" s="286"/>
      <c r="AC62" s="172"/>
      <c r="AD62" s="172"/>
      <c r="AE62" s="286"/>
      <c r="AF62" s="286"/>
      <c r="AG62" s="172"/>
      <c r="AH62" s="172"/>
      <c r="AI62" s="172"/>
      <c r="AJ62" s="172"/>
      <c r="AK62" s="172"/>
      <c r="AL62" s="287"/>
      <c r="AM62" s="288"/>
      <c r="AN62" s="23"/>
      <c r="AO62" s="23"/>
      <c r="AP62" s="23"/>
      <c r="AQ62" s="287"/>
      <c r="AR62" s="287"/>
      <c r="AS62" s="287"/>
      <c r="AT62" s="287"/>
      <c r="AU62" s="287"/>
      <c r="AV62" s="287"/>
      <c r="AW62" s="287"/>
      <c r="AX62" s="287"/>
      <c r="AY62" s="287"/>
      <c r="AZ62" s="287"/>
      <c r="BA62" s="287"/>
      <c r="BC62" s="305"/>
    </row>
    <row r="63" spans="1:55" ht="15.75" hidden="1" customHeight="1" x14ac:dyDescent="0.25">
      <c r="A63" s="727"/>
      <c r="B63" s="292"/>
      <c r="C63" s="294"/>
      <c r="D63" s="297"/>
      <c r="E63" s="285">
        <f t="shared" si="2"/>
        <v>0</v>
      </c>
      <c r="F63" s="172"/>
      <c r="G63" s="172"/>
      <c r="H63" s="172"/>
      <c r="I63" s="172"/>
      <c r="J63" s="286"/>
      <c r="K63" s="286"/>
      <c r="L63" s="286"/>
      <c r="M63" s="286"/>
      <c r="N63" s="172"/>
      <c r="O63" s="172"/>
      <c r="P63" s="172"/>
      <c r="Q63" s="172"/>
      <c r="R63" s="172"/>
      <c r="S63" s="172"/>
      <c r="T63" s="172"/>
      <c r="U63" s="172"/>
      <c r="V63" s="172"/>
      <c r="W63" s="172"/>
      <c r="X63" s="172"/>
      <c r="Y63" s="172"/>
      <c r="Z63" s="172"/>
      <c r="AA63" s="172"/>
      <c r="AB63" s="172"/>
      <c r="AC63" s="172"/>
      <c r="AD63" s="172"/>
      <c r="AE63" s="286"/>
      <c r="AF63" s="286"/>
      <c r="AG63" s="172"/>
      <c r="AH63" s="172"/>
      <c r="AI63" s="172"/>
      <c r="AJ63" s="172"/>
      <c r="AK63" s="172"/>
      <c r="AL63" s="287"/>
      <c r="AM63" s="288"/>
      <c r="AN63" s="23"/>
      <c r="AO63" s="23"/>
      <c r="AP63" s="23"/>
      <c r="AQ63" s="287"/>
      <c r="AR63" s="287"/>
      <c r="AS63" s="287"/>
      <c r="AT63" s="287"/>
      <c r="AU63" s="287"/>
      <c r="AV63" s="287"/>
      <c r="AW63" s="287"/>
      <c r="AX63" s="287"/>
      <c r="AY63" s="287"/>
      <c r="AZ63" s="287"/>
      <c r="BA63" s="287"/>
      <c r="BC63" s="305"/>
    </row>
    <row r="64" spans="1:55" ht="15.75" customHeight="1" x14ac:dyDescent="0.25">
      <c r="A64" s="728" t="s">
        <v>480</v>
      </c>
      <c r="B64" s="298" t="s">
        <v>481</v>
      </c>
      <c r="C64" s="296" t="s">
        <v>482</v>
      </c>
      <c r="D64" s="23"/>
      <c r="E64" s="285">
        <f t="shared" si="2"/>
        <v>3</v>
      </c>
      <c r="F64" s="172"/>
      <c r="G64" s="172"/>
      <c r="H64" s="172"/>
      <c r="I64" s="172"/>
      <c r="J64" s="286"/>
      <c r="K64" s="286"/>
      <c r="L64" s="286"/>
      <c r="M64" s="286"/>
      <c r="N64" s="172"/>
      <c r="O64" s="286" t="s">
        <v>421</v>
      </c>
      <c r="P64" s="172"/>
      <c r="Q64" s="172"/>
      <c r="R64" s="172"/>
      <c r="S64" s="172"/>
      <c r="T64" s="172"/>
      <c r="U64" s="172"/>
      <c r="V64" s="286"/>
      <c r="W64" s="172"/>
      <c r="X64" s="172"/>
      <c r="Y64" s="172"/>
      <c r="Z64" s="172"/>
      <c r="AA64" s="172"/>
      <c r="AB64" s="172"/>
      <c r="AC64" s="172"/>
      <c r="AD64" s="172"/>
      <c r="AE64" s="286"/>
      <c r="AF64" s="286"/>
      <c r="AG64" s="172"/>
      <c r="AH64" s="172" t="s">
        <v>421</v>
      </c>
      <c r="AI64" s="172" t="s">
        <v>421</v>
      </c>
      <c r="AJ64" s="172"/>
      <c r="AK64" s="172"/>
      <c r="AL64" s="287"/>
      <c r="AM64" s="288"/>
      <c r="AN64" s="23"/>
      <c r="AO64" s="23"/>
      <c r="AP64" s="23"/>
      <c r="AQ64" s="287"/>
      <c r="AR64" s="287"/>
      <c r="AS64" s="287"/>
      <c r="AT64" s="287"/>
      <c r="AU64" s="287"/>
      <c r="AV64" s="287"/>
      <c r="AW64" s="287"/>
      <c r="AX64" s="287"/>
      <c r="AY64" s="287"/>
      <c r="AZ64" s="287"/>
      <c r="BA64" s="287"/>
      <c r="BC64" s="305"/>
    </row>
    <row r="65" spans="1:55" ht="15.75" customHeight="1" x14ac:dyDescent="0.25">
      <c r="A65" s="728"/>
      <c r="B65" s="298" t="s">
        <v>483</v>
      </c>
      <c r="C65" s="296" t="s">
        <v>484</v>
      </c>
      <c r="D65" s="172"/>
      <c r="E65" s="285">
        <f t="shared" si="2"/>
        <v>3</v>
      </c>
      <c r="F65" s="172"/>
      <c r="G65" s="172"/>
      <c r="H65" s="172"/>
      <c r="I65" s="172"/>
      <c r="J65" s="286"/>
      <c r="K65" s="286"/>
      <c r="L65" s="286"/>
      <c r="M65" s="286"/>
      <c r="N65" s="172"/>
      <c r="O65" s="286"/>
      <c r="P65" s="172"/>
      <c r="Q65" s="172"/>
      <c r="R65" s="172"/>
      <c r="S65" s="172"/>
      <c r="T65" s="172"/>
      <c r="U65" s="172" t="s">
        <v>421</v>
      </c>
      <c r="V65" s="286"/>
      <c r="W65" s="172"/>
      <c r="X65" s="172"/>
      <c r="Y65" s="172"/>
      <c r="Z65" s="172"/>
      <c r="AA65" s="172"/>
      <c r="AB65" s="172"/>
      <c r="AC65" s="172"/>
      <c r="AD65" s="172"/>
      <c r="AE65" s="286"/>
      <c r="AF65" s="286"/>
      <c r="AG65" s="172"/>
      <c r="AH65" s="172" t="s">
        <v>421</v>
      </c>
      <c r="AI65" s="172" t="s">
        <v>421</v>
      </c>
      <c r="AJ65" s="172"/>
      <c r="AK65" s="172"/>
      <c r="AL65" s="287"/>
      <c r="AM65" s="288"/>
      <c r="AN65" s="23"/>
      <c r="AO65" s="23"/>
      <c r="AP65" s="23"/>
      <c r="AQ65" s="287"/>
      <c r="AR65" s="287"/>
      <c r="AS65" s="287"/>
      <c r="AT65" s="287"/>
      <c r="AU65" s="287"/>
      <c r="AV65" s="287"/>
      <c r="AW65" s="287"/>
      <c r="AX65" s="287"/>
      <c r="AY65" s="287"/>
      <c r="AZ65" s="287"/>
      <c r="BA65" s="287"/>
      <c r="BC65" s="305"/>
    </row>
    <row r="66" spans="1:55" ht="15.75" customHeight="1" x14ac:dyDescent="0.25">
      <c r="A66" s="728"/>
      <c r="B66" s="298" t="s">
        <v>485</v>
      </c>
      <c r="C66" s="296" t="s">
        <v>486</v>
      </c>
      <c r="D66" s="297"/>
      <c r="E66" s="285">
        <f t="shared" si="2"/>
        <v>3</v>
      </c>
      <c r="F66" s="172"/>
      <c r="G66" s="172"/>
      <c r="H66" s="172"/>
      <c r="I66" s="172"/>
      <c r="J66" s="286"/>
      <c r="K66" s="286"/>
      <c r="L66" s="286"/>
      <c r="M66" s="286"/>
      <c r="N66" s="172"/>
      <c r="O66" s="286"/>
      <c r="P66" s="172"/>
      <c r="Q66" s="172"/>
      <c r="R66" s="172"/>
      <c r="S66" s="172"/>
      <c r="T66" s="172"/>
      <c r="U66" s="172" t="s">
        <v>421</v>
      </c>
      <c r="V66" s="286"/>
      <c r="W66" s="172"/>
      <c r="X66" s="172"/>
      <c r="Y66" s="172"/>
      <c r="Z66" s="172"/>
      <c r="AA66" s="172"/>
      <c r="AB66" s="172"/>
      <c r="AC66" s="172"/>
      <c r="AD66" s="172"/>
      <c r="AE66" s="286"/>
      <c r="AF66" s="286"/>
      <c r="AG66" s="172"/>
      <c r="AH66" s="172" t="s">
        <v>421</v>
      </c>
      <c r="AI66" s="172" t="s">
        <v>421</v>
      </c>
      <c r="AJ66" s="172"/>
      <c r="AK66" s="172"/>
      <c r="AL66" s="287"/>
      <c r="AM66" s="288"/>
      <c r="AN66" s="23"/>
      <c r="AO66" s="23"/>
      <c r="AP66" s="23"/>
      <c r="AQ66" s="287"/>
      <c r="AR66" s="287"/>
      <c r="AS66" s="287"/>
      <c r="AT66" s="287"/>
      <c r="AU66" s="287"/>
      <c r="AV66" s="287"/>
      <c r="AW66" s="287"/>
      <c r="AX66" s="287"/>
      <c r="AY66" s="287"/>
      <c r="AZ66" s="287"/>
      <c r="BA66" s="287"/>
      <c r="BC66" s="305"/>
    </row>
    <row r="67" spans="1:55" ht="15.75" customHeight="1" x14ac:dyDescent="0.25">
      <c r="A67" s="728"/>
      <c r="B67" s="295" t="s">
        <v>487</v>
      </c>
      <c r="C67" s="296" t="s">
        <v>488</v>
      </c>
      <c r="D67" s="172"/>
      <c r="E67" s="285">
        <f t="shared" si="2"/>
        <v>4</v>
      </c>
      <c r="F67" s="172" t="s">
        <v>421</v>
      </c>
      <c r="G67" s="172"/>
      <c r="H67" s="172" t="s">
        <v>421</v>
      </c>
      <c r="I67" s="172"/>
      <c r="J67" s="286"/>
      <c r="K67" s="286"/>
      <c r="L67" s="286" t="s">
        <v>421</v>
      </c>
      <c r="M67" s="286"/>
      <c r="N67" s="172"/>
      <c r="O67" s="286"/>
      <c r="P67" s="172"/>
      <c r="Q67" s="172"/>
      <c r="R67" s="172"/>
      <c r="S67" s="172" t="s">
        <v>421</v>
      </c>
      <c r="T67" s="172"/>
      <c r="U67" s="172"/>
      <c r="V67" s="286"/>
      <c r="W67" s="172"/>
      <c r="X67" s="172"/>
      <c r="Y67" s="172"/>
      <c r="Z67" s="172"/>
      <c r="AA67" s="172"/>
      <c r="AB67" s="172"/>
      <c r="AC67" s="172"/>
      <c r="AD67" s="172"/>
      <c r="AE67" s="286"/>
      <c r="AF67" s="286"/>
      <c r="AG67" s="172"/>
      <c r="AH67" s="172"/>
      <c r="AI67" s="172"/>
      <c r="AJ67" s="172"/>
      <c r="AK67" s="172"/>
      <c r="AL67" s="287"/>
      <c r="AM67" s="288"/>
      <c r="AN67" s="23"/>
      <c r="AO67" s="23"/>
      <c r="AP67" s="23"/>
      <c r="AQ67" s="287"/>
      <c r="AR67" s="287"/>
      <c r="AS67" s="287"/>
      <c r="AT67" s="287"/>
      <c r="AU67" s="287"/>
      <c r="AV67" s="287"/>
      <c r="AW67" s="287"/>
      <c r="AX67" s="287"/>
      <c r="AY67" s="287"/>
      <c r="AZ67" s="287"/>
      <c r="BA67" s="287"/>
      <c r="BC67" s="305"/>
    </row>
    <row r="68" spans="1:55" ht="15.75" customHeight="1" x14ac:dyDescent="0.25">
      <c r="A68" s="728"/>
      <c r="B68" s="295" t="s">
        <v>489</v>
      </c>
      <c r="C68" s="296" t="s">
        <v>490</v>
      </c>
      <c r="D68" s="172"/>
      <c r="E68" s="285">
        <f t="shared" ref="E68:E99" si="3">COUNTA(F68:AK68)</f>
        <v>4</v>
      </c>
      <c r="F68" s="172"/>
      <c r="G68" s="172"/>
      <c r="H68" s="172" t="s">
        <v>421</v>
      </c>
      <c r="I68" s="172"/>
      <c r="J68" s="286"/>
      <c r="K68" s="286"/>
      <c r="L68" s="286"/>
      <c r="M68" s="286"/>
      <c r="N68" s="172"/>
      <c r="O68" s="286"/>
      <c r="P68" s="172"/>
      <c r="Q68" s="172"/>
      <c r="R68" s="172"/>
      <c r="S68" s="172" t="s">
        <v>421</v>
      </c>
      <c r="T68" s="172"/>
      <c r="U68" s="172"/>
      <c r="V68" s="286"/>
      <c r="W68" s="172"/>
      <c r="X68" s="172"/>
      <c r="Y68" s="172"/>
      <c r="Z68" s="172"/>
      <c r="AA68" s="172"/>
      <c r="AB68" s="172"/>
      <c r="AC68" s="172"/>
      <c r="AD68" s="172" t="s">
        <v>421</v>
      </c>
      <c r="AE68" s="286"/>
      <c r="AF68" s="286"/>
      <c r="AG68" s="172"/>
      <c r="AH68" s="172" t="s">
        <v>421</v>
      </c>
      <c r="AI68" s="172"/>
      <c r="AJ68" s="172"/>
      <c r="AK68" s="172"/>
      <c r="AL68" s="287"/>
      <c r="AM68" s="288"/>
      <c r="AN68" s="23"/>
      <c r="AO68" s="23"/>
      <c r="AP68" s="23"/>
      <c r="AQ68" s="287"/>
      <c r="AR68" s="287"/>
      <c r="AS68" s="287"/>
      <c r="AT68" s="287"/>
      <c r="AU68" s="287"/>
      <c r="AV68" s="287"/>
      <c r="AW68" s="287"/>
      <c r="AX68" s="287"/>
      <c r="AY68" s="287"/>
      <c r="AZ68" s="287"/>
      <c r="BA68" s="287"/>
      <c r="BC68" s="305"/>
    </row>
    <row r="69" spans="1:55" ht="15.75" customHeight="1" x14ac:dyDescent="0.25">
      <c r="A69" s="728"/>
      <c r="B69" s="299"/>
      <c r="C69" s="296" t="s">
        <v>491</v>
      </c>
      <c r="D69" s="297"/>
      <c r="E69" s="285">
        <f t="shared" si="3"/>
        <v>0</v>
      </c>
      <c r="F69" s="172"/>
      <c r="G69" s="172"/>
      <c r="H69" s="172"/>
      <c r="I69" s="172"/>
      <c r="J69" s="286"/>
      <c r="K69" s="286"/>
      <c r="L69" s="286"/>
      <c r="M69" s="286"/>
      <c r="N69" s="172"/>
      <c r="O69" s="286"/>
      <c r="P69" s="172"/>
      <c r="Q69" s="172"/>
      <c r="R69" s="172"/>
      <c r="S69" s="172"/>
      <c r="T69" s="172"/>
      <c r="U69" s="172"/>
      <c r="V69" s="286"/>
      <c r="W69" s="172"/>
      <c r="X69" s="172"/>
      <c r="Y69" s="172"/>
      <c r="Z69" s="172"/>
      <c r="AA69" s="172"/>
      <c r="AB69" s="172"/>
      <c r="AC69" s="172"/>
      <c r="AD69" s="172"/>
      <c r="AE69" s="286"/>
      <c r="AF69" s="286"/>
      <c r="AG69" s="172"/>
      <c r="AH69" s="172"/>
      <c r="AI69" s="172"/>
      <c r="AJ69" s="172"/>
      <c r="AK69" s="172"/>
      <c r="AL69" s="287"/>
      <c r="AM69" s="288"/>
      <c r="AN69" s="23"/>
      <c r="AO69" s="23"/>
      <c r="AP69" s="23"/>
      <c r="AQ69" s="287"/>
      <c r="AR69" s="287"/>
      <c r="AS69" s="287"/>
      <c r="AT69" s="287"/>
      <c r="AU69" s="287"/>
      <c r="AV69" s="287"/>
      <c r="AW69" s="287"/>
      <c r="AX69" s="287"/>
      <c r="AY69" s="287"/>
      <c r="AZ69" s="287"/>
      <c r="BA69" s="287"/>
      <c r="BC69" s="305"/>
    </row>
    <row r="70" spans="1:55" ht="15.75" hidden="1" customHeight="1" x14ac:dyDescent="0.25">
      <c r="A70" s="728"/>
      <c r="B70" s="306"/>
      <c r="C70" s="291"/>
      <c r="D70" s="297"/>
      <c r="E70" s="285">
        <f t="shared" si="3"/>
        <v>0</v>
      </c>
      <c r="F70" s="172"/>
      <c r="G70" s="172"/>
      <c r="H70" s="172"/>
      <c r="I70" s="172"/>
      <c r="J70" s="286"/>
      <c r="K70" s="286"/>
      <c r="L70" s="286"/>
      <c r="M70" s="286"/>
      <c r="N70" s="172"/>
      <c r="O70" s="286"/>
      <c r="P70" s="172"/>
      <c r="Q70" s="172"/>
      <c r="R70" s="172"/>
      <c r="S70" s="172"/>
      <c r="T70" s="172"/>
      <c r="U70" s="172"/>
      <c r="V70" s="286"/>
      <c r="W70" s="172"/>
      <c r="X70" s="172"/>
      <c r="Y70" s="172"/>
      <c r="Z70" s="172"/>
      <c r="AA70" s="172"/>
      <c r="AB70" s="172"/>
      <c r="AC70" s="172"/>
      <c r="AD70" s="172"/>
      <c r="AE70" s="286"/>
      <c r="AF70" s="286"/>
      <c r="AG70" s="172"/>
      <c r="AH70" s="172"/>
      <c r="AI70" s="172"/>
      <c r="AJ70" s="172"/>
      <c r="AK70" s="172"/>
      <c r="AL70" s="287"/>
      <c r="AM70" s="288"/>
      <c r="AN70" s="23"/>
      <c r="AO70" s="23"/>
      <c r="AP70" s="23"/>
      <c r="AQ70" s="287"/>
      <c r="AR70" s="287"/>
      <c r="AS70" s="287"/>
      <c r="AT70" s="287"/>
      <c r="AU70" s="287"/>
      <c r="AV70" s="287"/>
      <c r="AW70" s="287"/>
      <c r="AX70" s="287"/>
      <c r="AY70" s="287"/>
      <c r="AZ70" s="287"/>
      <c r="BA70" s="287"/>
      <c r="BC70" s="305"/>
    </row>
    <row r="71" spans="1:55" ht="15.75" hidden="1" customHeight="1" x14ac:dyDescent="0.25">
      <c r="A71" s="728"/>
      <c r="B71" s="307"/>
      <c r="C71" s="294"/>
      <c r="D71" s="297"/>
      <c r="E71" s="285">
        <f t="shared" si="3"/>
        <v>0</v>
      </c>
      <c r="F71" s="172"/>
      <c r="G71" s="172"/>
      <c r="H71" s="172"/>
      <c r="I71" s="172"/>
      <c r="J71" s="286"/>
      <c r="K71" s="286"/>
      <c r="L71" s="286"/>
      <c r="M71" s="286"/>
      <c r="N71" s="172"/>
      <c r="O71" s="286"/>
      <c r="P71" s="172"/>
      <c r="Q71" s="172"/>
      <c r="R71" s="172"/>
      <c r="S71" s="172"/>
      <c r="T71" s="172"/>
      <c r="U71" s="172"/>
      <c r="V71" s="286"/>
      <c r="W71" s="172"/>
      <c r="X71" s="172"/>
      <c r="Y71" s="172"/>
      <c r="Z71" s="172"/>
      <c r="AA71" s="172"/>
      <c r="AB71" s="172"/>
      <c r="AC71" s="172"/>
      <c r="AD71" s="172"/>
      <c r="AE71" s="286"/>
      <c r="AF71" s="286"/>
      <c r="AG71" s="172"/>
      <c r="AH71" s="172"/>
      <c r="AI71" s="172"/>
      <c r="AJ71" s="172"/>
      <c r="AK71" s="172"/>
      <c r="AL71" s="287"/>
      <c r="AM71" s="288"/>
      <c r="AN71" s="23"/>
      <c r="AO71" s="23"/>
      <c r="AP71" s="23"/>
      <c r="AQ71" s="287"/>
      <c r="AR71" s="287"/>
      <c r="AS71" s="287"/>
      <c r="AT71" s="287"/>
      <c r="AU71" s="287"/>
      <c r="AV71" s="287"/>
      <c r="AW71" s="287"/>
      <c r="AX71" s="287"/>
      <c r="AY71" s="287"/>
      <c r="AZ71" s="287"/>
      <c r="BA71" s="287"/>
      <c r="BC71" s="305"/>
    </row>
    <row r="72" spans="1:55" ht="15.75" hidden="1" customHeight="1" x14ac:dyDescent="0.25">
      <c r="A72" s="728"/>
      <c r="B72" s="306"/>
      <c r="C72" s="291"/>
      <c r="D72" s="297"/>
      <c r="E72" s="285">
        <f t="shared" si="3"/>
        <v>0</v>
      </c>
      <c r="F72" s="172"/>
      <c r="G72" s="172"/>
      <c r="H72" s="172"/>
      <c r="I72" s="172"/>
      <c r="J72" s="286"/>
      <c r="K72" s="286"/>
      <c r="L72" s="286"/>
      <c r="M72" s="286"/>
      <c r="N72" s="172"/>
      <c r="O72" s="286"/>
      <c r="P72" s="172"/>
      <c r="Q72" s="172"/>
      <c r="R72" s="172"/>
      <c r="S72" s="172"/>
      <c r="T72" s="172"/>
      <c r="U72" s="172"/>
      <c r="V72" s="286"/>
      <c r="W72" s="172"/>
      <c r="X72" s="172"/>
      <c r="Y72" s="172"/>
      <c r="Z72" s="172"/>
      <c r="AA72" s="172"/>
      <c r="AB72" s="172"/>
      <c r="AC72" s="172"/>
      <c r="AD72" s="172"/>
      <c r="AE72" s="286"/>
      <c r="AF72" s="286"/>
      <c r="AG72" s="172"/>
      <c r="AH72" s="172"/>
      <c r="AI72" s="172"/>
      <c r="AJ72" s="172"/>
      <c r="AK72" s="172"/>
      <c r="AL72" s="287"/>
      <c r="AM72" s="288"/>
      <c r="AN72" s="23"/>
      <c r="AO72" s="23"/>
      <c r="AP72" s="23"/>
      <c r="AQ72" s="287"/>
      <c r="AR72" s="287"/>
      <c r="AS72" s="287"/>
      <c r="AT72" s="287"/>
      <c r="AU72" s="287"/>
      <c r="AV72" s="287"/>
      <c r="AW72" s="287"/>
      <c r="AX72" s="287"/>
      <c r="AY72" s="287"/>
      <c r="AZ72" s="287"/>
      <c r="BA72" s="287"/>
      <c r="BC72" s="305"/>
    </row>
    <row r="73" spans="1:55" ht="15.75" hidden="1" customHeight="1" x14ac:dyDescent="0.25">
      <c r="A73" s="728"/>
      <c r="B73" s="299"/>
      <c r="C73" s="294"/>
      <c r="D73" s="297"/>
      <c r="E73" s="285">
        <f t="shared" si="3"/>
        <v>0</v>
      </c>
      <c r="F73" s="172"/>
      <c r="G73" s="172"/>
      <c r="H73" s="172"/>
      <c r="I73" s="172"/>
      <c r="J73" s="286"/>
      <c r="K73" s="286"/>
      <c r="L73" s="286"/>
      <c r="M73" s="286"/>
      <c r="N73" s="172"/>
      <c r="O73" s="286"/>
      <c r="P73" s="172"/>
      <c r="Q73" s="172"/>
      <c r="R73" s="172"/>
      <c r="S73" s="172"/>
      <c r="T73" s="172"/>
      <c r="U73" s="172"/>
      <c r="V73" s="286"/>
      <c r="W73" s="172"/>
      <c r="X73" s="172"/>
      <c r="Y73" s="172"/>
      <c r="Z73" s="172"/>
      <c r="AA73" s="172"/>
      <c r="AB73" s="172"/>
      <c r="AC73" s="172"/>
      <c r="AD73" s="172"/>
      <c r="AE73" s="286"/>
      <c r="AF73" s="286"/>
      <c r="AG73" s="172"/>
      <c r="AH73" s="172"/>
      <c r="AI73" s="172"/>
      <c r="AJ73" s="172"/>
      <c r="AK73" s="172"/>
      <c r="AL73" s="287"/>
      <c r="AM73" s="288"/>
      <c r="AN73" s="23"/>
      <c r="AO73" s="23"/>
      <c r="AP73" s="23"/>
      <c r="AQ73" s="287"/>
      <c r="AR73" s="287"/>
      <c r="AS73" s="287"/>
      <c r="AT73" s="287"/>
      <c r="AU73" s="287"/>
      <c r="AV73" s="287"/>
      <c r="AW73" s="287"/>
      <c r="AX73" s="287"/>
      <c r="AY73" s="287"/>
      <c r="AZ73" s="287"/>
      <c r="BA73" s="287"/>
      <c r="BC73" s="305"/>
    </row>
    <row r="74" spans="1:55" ht="15.75" hidden="1" customHeight="1" x14ac:dyDescent="0.25">
      <c r="A74" s="728"/>
      <c r="B74" s="298"/>
      <c r="C74" s="294"/>
      <c r="D74" s="297"/>
      <c r="E74" s="285">
        <f t="shared" si="3"/>
        <v>0</v>
      </c>
      <c r="F74" s="172"/>
      <c r="G74" s="172"/>
      <c r="H74" s="172"/>
      <c r="I74" s="172"/>
      <c r="J74" s="286"/>
      <c r="K74" s="286"/>
      <c r="L74" s="286"/>
      <c r="M74" s="286"/>
      <c r="N74" s="172"/>
      <c r="O74" s="286"/>
      <c r="P74" s="172"/>
      <c r="Q74" s="172"/>
      <c r="R74" s="172"/>
      <c r="S74" s="172"/>
      <c r="T74" s="172"/>
      <c r="U74" s="172"/>
      <c r="V74" s="286"/>
      <c r="W74" s="172"/>
      <c r="X74" s="172"/>
      <c r="Y74" s="172"/>
      <c r="Z74" s="172"/>
      <c r="AA74" s="172"/>
      <c r="AB74" s="172"/>
      <c r="AC74" s="172"/>
      <c r="AD74" s="172"/>
      <c r="AE74" s="286"/>
      <c r="AF74" s="286"/>
      <c r="AG74" s="172"/>
      <c r="AH74" s="172"/>
      <c r="AI74" s="172"/>
      <c r="AJ74" s="172"/>
      <c r="AK74" s="172"/>
      <c r="AL74" s="287"/>
      <c r="AM74" s="288"/>
      <c r="AN74" s="23"/>
      <c r="AO74" s="23"/>
      <c r="AP74" s="23"/>
      <c r="AQ74" s="287"/>
      <c r="AR74" s="287"/>
      <c r="AS74" s="287"/>
      <c r="AT74" s="287"/>
      <c r="AU74" s="287"/>
      <c r="AV74" s="287"/>
      <c r="AW74" s="287"/>
      <c r="AX74" s="287"/>
      <c r="AY74" s="287"/>
      <c r="AZ74" s="287"/>
      <c r="BA74" s="287"/>
      <c r="BC74" s="305"/>
    </row>
    <row r="75" spans="1:55" ht="15.75" hidden="1" customHeight="1" x14ac:dyDescent="0.25">
      <c r="A75" s="728"/>
      <c r="B75" s="298"/>
      <c r="C75" s="294"/>
      <c r="D75" s="297"/>
      <c r="E75" s="285">
        <f t="shared" si="3"/>
        <v>0</v>
      </c>
      <c r="F75" s="172"/>
      <c r="G75" s="172"/>
      <c r="H75" s="172"/>
      <c r="I75" s="172"/>
      <c r="J75" s="286"/>
      <c r="K75" s="286"/>
      <c r="L75" s="286"/>
      <c r="M75" s="286"/>
      <c r="N75" s="172"/>
      <c r="O75" s="172"/>
      <c r="P75" s="172"/>
      <c r="Q75" s="172"/>
      <c r="R75" s="172"/>
      <c r="S75" s="172"/>
      <c r="T75" s="172"/>
      <c r="U75" s="172"/>
      <c r="V75" s="172"/>
      <c r="W75" s="172"/>
      <c r="X75" s="172"/>
      <c r="Y75" s="172"/>
      <c r="Z75" s="172"/>
      <c r="AA75" s="172"/>
      <c r="AB75" s="172"/>
      <c r="AC75" s="172"/>
      <c r="AD75" s="172"/>
      <c r="AE75" s="286"/>
      <c r="AF75" s="286"/>
      <c r="AG75" s="172"/>
      <c r="AH75" s="172"/>
      <c r="AI75" s="172"/>
      <c r="AJ75" s="172"/>
      <c r="AK75" s="172"/>
      <c r="AL75" s="287"/>
      <c r="AM75" s="288"/>
      <c r="AN75" s="23"/>
      <c r="AO75" s="23"/>
      <c r="AP75" s="23"/>
      <c r="AQ75" s="287"/>
      <c r="AR75" s="287"/>
      <c r="AS75" s="287"/>
      <c r="AT75" s="287"/>
      <c r="AU75" s="287"/>
      <c r="AV75" s="287"/>
      <c r="AW75" s="287"/>
      <c r="AX75" s="287"/>
      <c r="AY75" s="287"/>
      <c r="AZ75" s="287"/>
      <c r="BA75" s="287"/>
      <c r="BC75" s="305"/>
    </row>
    <row r="76" spans="1:55" ht="15.75" customHeight="1" x14ac:dyDescent="0.25">
      <c r="A76" s="727" t="s">
        <v>492</v>
      </c>
      <c r="B76" s="293" t="s">
        <v>493</v>
      </c>
      <c r="C76" s="277"/>
      <c r="D76" s="23"/>
      <c r="E76" s="285">
        <f t="shared" si="3"/>
        <v>3</v>
      </c>
      <c r="F76" s="172"/>
      <c r="G76" s="286"/>
      <c r="H76" s="286"/>
      <c r="I76" s="286"/>
      <c r="J76" s="286"/>
      <c r="K76" s="286"/>
      <c r="L76" s="286"/>
      <c r="M76" s="286"/>
      <c r="N76" s="172"/>
      <c r="O76" s="286"/>
      <c r="P76" s="172"/>
      <c r="Q76" s="172"/>
      <c r="R76" s="286"/>
      <c r="S76" s="172"/>
      <c r="T76" s="172"/>
      <c r="U76" s="172"/>
      <c r="V76" s="286"/>
      <c r="W76" s="172"/>
      <c r="X76" s="172" t="s">
        <v>421</v>
      </c>
      <c r="Y76" s="172" t="s">
        <v>421</v>
      </c>
      <c r="Z76" s="172"/>
      <c r="AA76" s="172"/>
      <c r="AB76" s="172"/>
      <c r="AC76" s="172"/>
      <c r="AD76" s="172"/>
      <c r="AE76" s="286"/>
      <c r="AF76" s="286" t="s">
        <v>421</v>
      </c>
      <c r="AG76" s="172"/>
      <c r="AH76" s="172"/>
      <c r="AI76" s="172"/>
      <c r="AJ76" s="172"/>
      <c r="AK76" s="172"/>
      <c r="AL76" s="287"/>
      <c r="AM76" s="288"/>
      <c r="AN76" s="23"/>
      <c r="AO76" s="23"/>
      <c r="AP76" s="23"/>
      <c r="AQ76" s="287"/>
      <c r="AR76" s="287"/>
      <c r="AS76" s="287"/>
      <c r="AT76" s="287"/>
      <c r="AU76" s="287"/>
      <c r="AV76" s="287"/>
      <c r="AW76" s="287"/>
      <c r="AX76" s="287"/>
      <c r="AY76" s="287"/>
      <c r="AZ76" s="287"/>
      <c r="BA76" s="287"/>
      <c r="BC76" s="305"/>
    </row>
    <row r="77" spans="1:55" ht="15.75" customHeight="1" x14ac:dyDescent="0.25">
      <c r="A77" s="727"/>
      <c r="B77" s="293" t="s">
        <v>494</v>
      </c>
      <c r="C77" s="277"/>
      <c r="D77" s="23"/>
      <c r="E77" s="285">
        <f t="shared" si="3"/>
        <v>3</v>
      </c>
      <c r="F77" s="172"/>
      <c r="G77" s="286"/>
      <c r="H77" s="286"/>
      <c r="I77" s="286" t="s">
        <v>421</v>
      </c>
      <c r="J77" s="286"/>
      <c r="K77" s="286"/>
      <c r="L77" s="286"/>
      <c r="M77" s="286"/>
      <c r="N77" s="172" t="s">
        <v>421</v>
      </c>
      <c r="O77" s="286"/>
      <c r="P77" s="172"/>
      <c r="Q77" s="172"/>
      <c r="R77" s="286"/>
      <c r="S77" s="172"/>
      <c r="T77" s="172"/>
      <c r="U77" s="172" t="s">
        <v>421</v>
      </c>
      <c r="V77" s="286"/>
      <c r="W77" s="172"/>
      <c r="X77" s="172"/>
      <c r="Y77" s="172"/>
      <c r="Z77" s="172"/>
      <c r="AA77" s="172"/>
      <c r="AB77" s="172"/>
      <c r="AC77" s="172"/>
      <c r="AD77" s="172"/>
      <c r="AE77" s="286"/>
      <c r="AF77" s="286"/>
      <c r="AG77" s="172"/>
      <c r="AH77" s="172"/>
      <c r="AI77" s="172"/>
      <c r="AJ77" s="172"/>
      <c r="AK77" s="172"/>
      <c r="AL77" s="287"/>
      <c r="AM77" s="288"/>
      <c r="AN77" s="23"/>
      <c r="AO77" s="23"/>
      <c r="AP77" s="23"/>
      <c r="AQ77" s="287"/>
      <c r="AR77" s="287"/>
      <c r="AS77" s="287"/>
      <c r="AT77" s="287"/>
      <c r="AU77" s="287"/>
      <c r="AV77" s="287"/>
      <c r="AW77" s="287"/>
      <c r="AX77" s="287"/>
      <c r="AY77" s="287"/>
      <c r="AZ77" s="287"/>
      <c r="BA77" s="287"/>
      <c r="BC77" s="305"/>
    </row>
    <row r="78" spans="1:55" ht="15.75" customHeight="1" x14ac:dyDescent="0.25">
      <c r="A78" s="727"/>
      <c r="B78" s="293" t="s">
        <v>495</v>
      </c>
      <c r="C78" s="277"/>
      <c r="D78" s="23"/>
      <c r="E78" s="285">
        <f t="shared" si="3"/>
        <v>4</v>
      </c>
      <c r="F78" s="172"/>
      <c r="G78" s="286"/>
      <c r="H78" s="286"/>
      <c r="I78" s="286"/>
      <c r="J78" s="286"/>
      <c r="K78" s="286"/>
      <c r="L78" s="286"/>
      <c r="M78" s="286"/>
      <c r="N78" s="172"/>
      <c r="O78" s="286"/>
      <c r="P78" s="172"/>
      <c r="Q78" s="172"/>
      <c r="R78" s="286"/>
      <c r="S78" s="172"/>
      <c r="T78" s="172" t="s">
        <v>421</v>
      </c>
      <c r="U78" s="172"/>
      <c r="V78" s="286"/>
      <c r="W78" s="172"/>
      <c r="X78" s="172"/>
      <c r="Y78" s="172" t="s">
        <v>421</v>
      </c>
      <c r="Z78" s="172"/>
      <c r="AA78" s="172"/>
      <c r="AB78" s="172"/>
      <c r="AC78" s="172" t="s">
        <v>421</v>
      </c>
      <c r="AD78" s="172"/>
      <c r="AE78" s="286"/>
      <c r="AF78" s="286" t="s">
        <v>421</v>
      </c>
      <c r="AG78" s="172"/>
      <c r="AH78" s="172"/>
      <c r="AI78" s="172"/>
      <c r="AJ78" s="172"/>
      <c r="AK78" s="172"/>
      <c r="AL78" s="287"/>
      <c r="AM78" s="288"/>
      <c r="AN78" s="23"/>
      <c r="AO78" s="23"/>
      <c r="AP78" s="23"/>
      <c r="AQ78" s="287"/>
      <c r="AR78" s="287"/>
      <c r="AS78" s="287"/>
      <c r="AT78" s="287"/>
      <c r="AU78" s="287"/>
      <c r="AV78" s="287"/>
      <c r="AW78" s="287"/>
      <c r="AX78" s="287"/>
      <c r="AY78" s="287"/>
      <c r="AZ78" s="287"/>
      <c r="BA78" s="287"/>
      <c r="BC78" s="305"/>
    </row>
    <row r="79" spans="1:55" ht="15.75" customHeight="1" x14ac:dyDescent="0.25">
      <c r="A79" s="727"/>
      <c r="B79" s="293" t="s">
        <v>496</v>
      </c>
      <c r="C79" s="172"/>
      <c r="D79" s="23"/>
      <c r="E79" s="285">
        <f t="shared" si="3"/>
        <v>3</v>
      </c>
      <c r="F79" s="172"/>
      <c r="G79" s="286"/>
      <c r="H79" s="286"/>
      <c r="I79" s="286"/>
      <c r="J79" s="286"/>
      <c r="K79" s="286"/>
      <c r="L79" s="286"/>
      <c r="M79" s="286"/>
      <c r="N79" s="172"/>
      <c r="O79" s="286"/>
      <c r="P79" s="172"/>
      <c r="Q79" s="172"/>
      <c r="R79" s="286"/>
      <c r="S79" s="172"/>
      <c r="T79" s="172" t="s">
        <v>421</v>
      </c>
      <c r="U79" s="172"/>
      <c r="V79" s="286"/>
      <c r="W79" s="172"/>
      <c r="X79" s="172"/>
      <c r="Y79" s="172"/>
      <c r="Z79" s="172" t="s">
        <v>421</v>
      </c>
      <c r="AA79" s="172"/>
      <c r="AB79" s="172"/>
      <c r="AC79" s="172" t="s">
        <v>421</v>
      </c>
      <c r="AD79" s="172"/>
      <c r="AE79" s="286"/>
      <c r="AF79" s="286"/>
      <c r="AG79" s="172"/>
      <c r="AH79" s="172"/>
      <c r="AI79" s="172"/>
      <c r="AJ79" s="172"/>
      <c r="AK79" s="172"/>
      <c r="AL79" s="287"/>
      <c r="AM79" s="288"/>
      <c r="AN79" s="23"/>
      <c r="AO79" s="23"/>
      <c r="AP79" s="23"/>
      <c r="AQ79" s="287"/>
      <c r="AR79" s="287"/>
      <c r="AS79" s="287"/>
      <c r="AT79" s="287"/>
      <c r="AU79" s="287"/>
      <c r="AV79" s="287"/>
      <c r="AW79" s="287"/>
      <c r="AX79" s="287"/>
      <c r="AY79" s="287"/>
      <c r="AZ79" s="287"/>
      <c r="BA79" s="287"/>
      <c r="BC79" s="305"/>
    </row>
    <row r="80" spans="1:55" ht="15.75" customHeight="1" x14ac:dyDescent="0.25">
      <c r="A80" s="727"/>
      <c r="B80" s="293" t="s">
        <v>497</v>
      </c>
      <c r="C80" s="294"/>
      <c r="D80" s="172"/>
      <c r="E80" s="285">
        <f t="shared" si="3"/>
        <v>4</v>
      </c>
      <c r="F80" s="172" t="s">
        <v>421</v>
      </c>
      <c r="G80" s="286"/>
      <c r="H80" s="286"/>
      <c r="I80" s="286"/>
      <c r="J80" s="286"/>
      <c r="K80" s="286"/>
      <c r="L80" s="286"/>
      <c r="M80" s="286" t="s">
        <v>421</v>
      </c>
      <c r="N80" s="172"/>
      <c r="O80" s="286"/>
      <c r="P80" s="172"/>
      <c r="Q80" s="172"/>
      <c r="R80" s="286"/>
      <c r="S80" s="172"/>
      <c r="T80" s="172"/>
      <c r="U80" s="172"/>
      <c r="V80" s="286"/>
      <c r="W80" s="172"/>
      <c r="X80" s="172"/>
      <c r="Y80" s="172" t="s">
        <v>421</v>
      </c>
      <c r="Z80" s="172" t="s">
        <v>421</v>
      </c>
      <c r="AA80" s="172"/>
      <c r="AB80" s="172"/>
      <c r="AC80" s="172"/>
      <c r="AD80" s="172"/>
      <c r="AE80" s="286"/>
      <c r="AF80" s="286"/>
      <c r="AG80" s="172"/>
      <c r="AH80" s="172"/>
      <c r="AI80" s="172"/>
      <c r="AJ80" s="172"/>
      <c r="AK80" s="172"/>
      <c r="AL80" s="287"/>
      <c r="AM80" s="288"/>
      <c r="AN80" s="23"/>
      <c r="AO80" s="23"/>
      <c r="AP80" s="23"/>
      <c r="AQ80" s="287"/>
      <c r="AR80" s="287"/>
      <c r="AS80" s="287"/>
      <c r="AT80" s="287"/>
      <c r="AU80" s="287"/>
      <c r="AV80" s="287"/>
      <c r="AW80" s="287"/>
      <c r="AX80" s="287"/>
      <c r="AY80" s="287"/>
      <c r="AZ80" s="287"/>
      <c r="BA80" s="287"/>
      <c r="BC80" s="305"/>
    </row>
    <row r="81" spans="1:55" ht="15.75" customHeight="1" x14ac:dyDescent="0.25">
      <c r="A81" s="727"/>
      <c r="B81" s="293" t="s">
        <v>498</v>
      </c>
      <c r="C81" s="294"/>
      <c r="D81" s="297"/>
      <c r="E81" s="285">
        <f t="shared" si="3"/>
        <v>4</v>
      </c>
      <c r="F81" s="172"/>
      <c r="G81" s="286"/>
      <c r="H81" s="286"/>
      <c r="I81" s="286"/>
      <c r="J81" s="286"/>
      <c r="K81" s="286" t="s">
        <v>421</v>
      </c>
      <c r="L81" s="286"/>
      <c r="M81" s="286"/>
      <c r="N81" s="172"/>
      <c r="O81" s="286" t="s">
        <v>421</v>
      </c>
      <c r="P81" s="172"/>
      <c r="Q81" s="172"/>
      <c r="R81" s="286"/>
      <c r="S81" s="172" t="s">
        <v>421</v>
      </c>
      <c r="T81" s="172"/>
      <c r="U81" s="172"/>
      <c r="V81" s="286"/>
      <c r="W81" s="172"/>
      <c r="X81" s="172"/>
      <c r="Y81" s="172" t="s">
        <v>421</v>
      </c>
      <c r="Z81" s="172"/>
      <c r="AA81" s="172"/>
      <c r="AB81" s="172"/>
      <c r="AC81" s="172"/>
      <c r="AD81" s="172"/>
      <c r="AE81" s="286"/>
      <c r="AF81" s="286"/>
      <c r="AG81" s="172"/>
      <c r="AH81" s="172"/>
      <c r="AI81" s="172"/>
      <c r="AJ81" s="172"/>
      <c r="AK81" s="172"/>
      <c r="AL81" s="287"/>
      <c r="AM81" s="288"/>
      <c r="AN81" s="23"/>
      <c r="AO81" s="23"/>
      <c r="AP81" s="23"/>
      <c r="AQ81" s="287"/>
      <c r="AR81" s="287"/>
      <c r="AS81" s="287"/>
      <c r="AT81" s="287"/>
      <c r="AU81" s="287"/>
      <c r="AV81" s="287"/>
      <c r="AW81" s="287"/>
      <c r="AX81" s="287"/>
      <c r="AY81" s="287"/>
      <c r="AZ81" s="287"/>
      <c r="BA81" s="287"/>
      <c r="BC81" s="305"/>
    </row>
    <row r="82" spans="1:55" ht="15.75" customHeight="1" x14ac:dyDescent="0.25">
      <c r="A82" s="727"/>
      <c r="B82" s="293" t="s">
        <v>499</v>
      </c>
      <c r="C82" s="291"/>
      <c r="D82" s="297"/>
      <c r="E82" s="285">
        <f t="shared" si="3"/>
        <v>3</v>
      </c>
      <c r="F82" s="172"/>
      <c r="G82" s="286"/>
      <c r="H82" s="286"/>
      <c r="I82" s="286"/>
      <c r="J82" s="286"/>
      <c r="K82" s="286"/>
      <c r="L82" s="286"/>
      <c r="M82" s="286"/>
      <c r="N82" s="172"/>
      <c r="O82" s="286"/>
      <c r="P82" s="172"/>
      <c r="Q82" s="172"/>
      <c r="R82" s="286"/>
      <c r="S82" s="172"/>
      <c r="T82" s="172" t="s">
        <v>421</v>
      </c>
      <c r="U82" s="172" t="s">
        <v>421</v>
      </c>
      <c r="V82" s="286"/>
      <c r="W82" s="172"/>
      <c r="X82" s="172"/>
      <c r="Y82" s="172"/>
      <c r="Z82" s="172" t="s">
        <v>421</v>
      </c>
      <c r="AA82" s="172"/>
      <c r="AB82" s="172"/>
      <c r="AC82" s="172"/>
      <c r="AD82" s="172"/>
      <c r="AE82" s="286"/>
      <c r="AF82" s="286"/>
      <c r="AG82" s="172"/>
      <c r="AH82" s="172"/>
      <c r="AI82" s="172"/>
      <c r="AJ82" s="172"/>
      <c r="AK82" s="172"/>
      <c r="AL82" s="287"/>
      <c r="AM82" s="288"/>
      <c r="AN82" s="23"/>
      <c r="AO82" s="23"/>
      <c r="AP82" s="23"/>
      <c r="AQ82" s="287"/>
      <c r="AR82" s="287"/>
      <c r="AS82" s="287"/>
      <c r="AT82" s="287"/>
      <c r="AU82" s="287"/>
      <c r="AV82" s="287"/>
      <c r="AW82" s="287"/>
      <c r="AX82" s="287"/>
      <c r="AY82" s="287"/>
      <c r="AZ82" s="287"/>
      <c r="BA82" s="287"/>
      <c r="BC82" s="305"/>
    </row>
    <row r="83" spans="1:55" ht="15.75" customHeight="1" x14ac:dyDescent="0.25">
      <c r="A83" s="727"/>
      <c r="B83" s="293" t="s">
        <v>500</v>
      </c>
      <c r="C83" s="294"/>
      <c r="D83" s="297"/>
      <c r="E83" s="285">
        <f t="shared" si="3"/>
        <v>4</v>
      </c>
      <c r="F83" s="172"/>
      <c r="G83" s="286"/>
      <c r="H83" s="286"/>
      <c r="I83" s="286"/>
      <c r="J83" s="286"/>
      <c r="K83" s="286"/>
      <c r="L83" s="286"/>
      <c r="M83" s="286"/>
      <c r="N83" s="172"/>
      <c r="O83" s="286"/>
      <c r="P83" s="172"/>
      <c r="Q83" s="172"/>
      <c r="R83" s="286"/>
      <c r="S83" s="172"/>
      <c r="T83" s="172" t="s">
        <v>421</v>
      </c>
      <c r="U83" s="172"/>
      <c r="V83" s="286"/>
      <c r="W83" s="172"/>
      <c r="X83" s="172"/>
      <c r="Y83" s="172" t="s">
        <v>421</v>
      </c>
      <c r="Z83" s="172"/>
      <c r="AA83" s="172"/>
      <c r="AB83" s="172"/>
      <c r="AC83" s="172"/>
      <c r="AD83" s="172" t="s">
        <v>421</v>
      </c>
      <c r="AE83" s="286"/>
      <c r="AF83" s="286" t="s">
        <v>421</v>
      </c>
      <c r="AG83" s="172"/>
      <c r="AH83" s="172"/>
      <c r="AI83" s="172"/>
      <c r="AJ83" s="172"/>
      <c r="AK83" s="172"/>
      <c r="AL83" s="287"/>
      <c r="AM83" s="288"/>
      <c r="AN83" s="23"/>
      <c r="AO83" s="23"/>
      <c r="AP83" s="23"/>
      <c r="AQ83" s="287"/>
      <c r="AR83" s="287"/>
      <c r="AS83" s="287"/>
      <c r="AT83" s="287"/>
      <c r="AU83" s="287"/>
      <c r="AV83" s="287"/>
      <c r="AW83" s="287"/>
      <c r="AX83" s="287"/>
      <c r="AY83" s="287"/>
      <c r="AZ83" s="287"/>
      <c r="BA83" s="287"/>
      <c r="BC83" s="305"/>
    </row>
    <row r="84" spans="1:55" ht="15.75" customHeight="1" x14ac:dyDescent="0.25">
      <c r="A84" s="727"/>
      <c r="B84" s="293" t="s">
        <v>501</v>
      </c>
      <c r="C84" s="291"/>
      <c r="D84" s="297"/>
      <c r="E84" s="285">
        <f t="shared" si="3"/>
        <v>3</v>
      </c>
      <c r="F84" s="172"/>
      <c r="G84" s="286"/>
      <c r="H84" s="286"/>
      <c r="I84" s="286"/>
      <c r="J84" s="286"/>
      <c r="K84" s="286" t="s">
        <v>421</v>
      </c>
      <c r="L84" s="286"/>
      <c r="M84" s="286"/>
      <c r="N84" s="172"/>
      <c r="O84" s="286"/>
      <c r="P84" s="172"/>
      <c r="Q84" s="172"/>
      <c r="R84" s="286"/>
      <c r="S84" s="172"/>
      <c r="T84" s="172"/>
      <c r="U84" s="172"/>
      <c r="V84" s="286"/>
      <c r="W84" s="172"/>
      <c r="X84" s="172"/>
      <c r="Y84" s="172"/>
      <c r="Z84" s="172"/>
      <c r="AA84" s="172"/>
      <c r="AB84" s="172"/>
      <c r="AC84" s="172" t="s">
        <v>421</v>
      </c>
      <c r="AD84" s="172" t="s">
        <v>421</v>
      </c>
      <c r="AE84" s="286"/>
      <c r="AF84" s="286"/>
      <c r="AG84" s="172"/>
      <c r="AH84" s="172"/>
      <c r="AI84" s="172"/>
      <c r="AJ84" s="172"/>
      <c r="AK84" s="172"/>
      <c r="AL84" s="287"/>
      <c r="AM84" s="288"/>
      <c r="AN84" s="23"/>
      <c r="AO84" s="23"/>
      <c r="AP84" s="23"/>
      <c r="AQ84" s="287"/>
      <c r="AR84" s="287"/>
      <c r="AS84" s="287"/>
      <c r="AT84" s="287"/>
      <c r="AU84" s="287"/>
      <c r="AV84" s="287"/>
      <c r="AW84" s="287"/>
      <c r="AX84" s="287"/>
      <c r="AY84" s="287"/>
      <c r="AZ84" s="287"/>
      <c r="BA84" s="287"/>
      <c r="BC84" s="305"/>
    </row>
    <row r="85" spans="1:55" ht="15.75" customHeight="1" x14ac:dyDescent="0.25">
      <c r="A85" s="727"/>
      <c r="B85" s="293" t="s">
        <v>502</v>
      </c>
      <c r="C85" s="294"/>
      <c r="D85" s="297"/>
      <c r="E85" s="285">
        <f t="shared" si="3"/>
        <v>4</v>
      </c>
      <c r="F85" s="172"/>
      <c r="G85" s="286"/>
      <c r="H85" s="286"/>
      <c r="I85" s="286"/>
      <c r="J85" s="286"/>
      <c r="K85" s="286"/>
      <c r="L85" s="286"/>
      <c r="M85" s="286"/>
      <c r="N85" s="172"/>
      <c r="O85" s="286"/>
      <c r="P85" s="172"/>
      <c r="Q85" s="172"/>
      <c r="R85" s="286"/>
      <c r="S85" s="172"/>
      <c r="T85" s="172" t="s">
        <v>421</v>
      </c>
      <c r="U85" s="172"/>
      <c r="V85" s="286"/>
      <c r="W85" s="172"/>
      <c r="X85" s="172"/>
      <c r="Y85" s="172" t="s">
        <v>421</v>
      </c>
      <c r="Z85" s="172"/>
      <c r="AA85" s="172"/>
      <c r="AB85" s="172"/>
      <c r="AC85" s="172" t="s">
        <v>421</v>
      </c>
      <c r="AD85" s="172"/>
      <c r="AE85" s="286"/>
      <c r="AF85" s="286" t="s">
        <v>421</v>
      </c>
      <c r="AG85" s="172"/>
      <c r="AH85" s="172"/>
      <c r="AI85" s="172"/>
      <c r="AJ85" s="172"/>
      <c r="AK85" s="172"/>
      <c r="AL85" s="287"/>
      <c r="AM85" s="288"/>
      <c r="AN85" s="23"/>
      <c r="AO85" s="23"/>
      <c r="AP85" s="23"/>
      <c r="AQ85" s="287"/>
      <c r="AR85" s="287"/>
      <c r="AS85" s="287"/>
      <c r="AT85" s="287"/>
      <c r="AU85" s="287"/>
      <c r="AV85" s="287"/>
      <c r="AW85" s="287"/>
      <c r="AX85" s="287"/>
      <c r="AY85" s="287"/>
      <c r="AZ85" s="287"/>
      <c r="BA85" s="287"/>
      <c r="BC85" s="305"/>
    </row>
    <row r="86" spans="1:55" ht="15.75" customHeight="1" x14ac:dyDescent="0.25">
      <c r="A86" s="727"/>
      <c r="B86" s="293" t="s">
        <v>503</v>
      </c>
      <c r="C86" s="294"/>
      <c r="D86" s="23"/>
      <c r="E86" s="285">
        <f t="shared" si="3"/>
        <v>4</v>
      </c>
      <c r="F86" s="172"/>
      <c r="G86" s="286"/>
      <c r="H86" s="286"/>
      <c r="I86" s="286"/>
      <c r="J86" s="286"/>
      <c r="K86" s="286"/>
      <c r="L86" s="286"/>
      <c r="M86" s="286"/>
      <c r="N86" s="172"/>
      <c r="O86" s="286"/>
      <c r="P86" s="172"/>
      <c r="Q86" s="172"/>
      <c r="R86" s="286"/>
      <c r="S86" s="172"/>
      <c r="T86" s="172"/>
      <c r="U86" s="172"/>
      <c r="V86" s="286"/>
      <c r="W86" s="172"/>
      <c r="X86" s="172" t="s">
        <v>421</v>
      </c>
      <c r="Y86" s="172"/>
      <c r="Z86" s="172"/>
      <c r="AA86" s="172"/>
      <c r="AB86" s="172"/>
      <c r="AC86" s="172"/>
      <c r="AD86" s="172" t="s">
        <v>421</v>
      </c>
      <c r="AE86" s="286"/>
      <c r="AF86" s="286"/>
      <c r="AG86" s="172" t="s">
        <v>421</v>
      </c>
      <c r="AH86" s="172"/>
      <c r="AI86" s="172"/>
      <c r="AJ86" s="172" t="s">
        <v>421</v>
      </c>
      <c r="AK86" s="172"/>
      <c r="AL86" s="287"/>
      <c r="AM86" s="288"/>
      <c r="AN86" s="23"/>
      <c r="AO86" s="23"/>
      <c r="AP86" s="23"/>
      <c r="AQ86" s="287"/>
      <c r="AR86" s="287"/>
      <c r="AS86" s="287"/>
      <c r="AT86" s="287"/>
      <c r="AU86" s="287"/>
      <c r="AV86" s="287"/>
      <c r="AW86" s="287"/>
      <c r="AX86" s="287"/>
      <c r="AY86" s="287"/>
      <c r="AZ86" s="287"/>
      <c r="BA86" s="287"/>
      <c r="BC86" s="305"/>
    </row>
    <row r="87" spans="1:55" ht="15.75" customHeight="1" x14ac:dyDescent="0.25">
      <c r="A87" s="727"/>
      <c r="B87" s="293" t="s">
        <v>504</v>
      </c>
      <c r="C87" s="291"/>
      <c r="D87" s="23"/>
      <c r="E87" s="285">
        <f t="shared" si="3"/>
        <v>3</v>
      </c>
      <c r="F87" s="172"/>
      <c r="G87" s="172"/>
      <c r="H87" s="172"/>
      <c r="I87" s="172"/>
      <c r="J87" s="286"/>
      <c r="K87" s="286" t="s">
        <v>421</v>
      </c>
      <c r="L87" s="286"/>
      <c r="M87" s="286"/>
      <c r="N87" s="172"/>
      <c r="O87" s="172"/>
      <c r="P87" s="172"/>
      <c r="Q87" s="172"/>
      <c r="R87" s="172"/>
      <c r="S87" s="172"/>
      <c r="T87" s="172"/>
      <c r="U87" s="172"/>
      <c r="V87" s="172"/>
      <c r="W87" s="172"/>
      <c r="X87" s="172"/>
      <c r="Y87" s="172" t="s">
        <v>421</v>
      </c>
      <c r="Z87" s="172"/>
      <c r="AA87" s="172"/>
      <c r="AB87" s="172"/>
      <c r="AC87" s="172" t="s">
        <v>421</v>
      </c>
      <c r="AD87" s="172"/>
      <c r="AE87" s="286"/>
      <c r="AF87" s="286"/>
      <c r="AG87" s="172"/>
      <c r="AH87" s="172"/>
      <c r="AI87" s="172"/>
      <c r="AJ87" s="172"/>
      <c r="AK87" s="172"/>
      <c r="AL87" s="287"/>
      <c r="AM87" s="288"/>
      <c r="AN87" s="23"/>
      <c r="AO87" s="23"/>
      <c r="AP87" s="23"/>
      <c r="AQ87" s="287"/>
      <c r="AR87" s="287"/>
      <c r="AS87" s="287"/>
      <c r="AT87" s="287"/>
      <c r="AU87" s="287"/>
      <c r="AV87" s="287"/>
      <c r="AW87" s="287"/>
      <c r="AX87" s="287"/>
      <c r="AY87" s="287"/>
      <c r="AZ87" s="287"/>
      <c r="BA87" s="287"/>
      <c r="BC87" s="308"/>
    </row>
    <row r="88" spans="1:55" ht="15.75" customHeight="1" x14ac:dyDescent="0.25">
      <c r="A88" s="728" t="s">
        <v>505</v>
      </c>
      <c r="B88" s="298" t="s">
        <v>506</v>
      </c>
      <c r="C88" s="294"/>
      <c r="D88" s="23"/>
      <c r="E88" s="285">
        <f t="shared" si="3"/>
        <v>3</v>
      </c>
      <c r="F88" s="309"/>
      <c r="G88" s="309"/>
      <c r="H88" s="309"/>
      <c r="I88" s="309"/>
      <c r="J88" s="310"/>
      <c r="K88" s="310"/>
      <c r="L88" s="310"/>
      <c r="M88" s="310"/>
      <c r="N88" s="309"/>
      <c r="O88" s="309"/>
      <c r="P88" s="309"/>
      <c r="Q88" s="309"/>
      <c r="R88" s="309"/>
      <c r="S88" s="309"/>
      <c r="T88" s="309"/>
      <c r="U88" s="309"/>
      <c r="V88" s="309"/>
      <c r="W88" s="309"/>
      <c r="X88" s="309"/>
      <c r="Y88" s="309"/>
      <c r="Z88" s="309"/>
      <c r="AA88" s="309" t="s">
        <v>421</v>
      </c>
      <c r="AB88" s="309"/>
      <c r="AC88" s="309"/>
      <c r="AD88" s="309"/>
      <c r="AE88" s="310" t="s">
        <v>421</v>
      </c>
      <c r="AF88" s="310"/>
      <c r="AG88" s="309" t="s">
        <v>421</v>
      </c>
      <c r="AH88" s="309"/>
      <c r="AI88" s="309"/>
      <c r="AJ88" s="309"/>
      <c r="AK88" s="309"/>
      <c r="AL88" s="311"/>
      <c r="AM88" s="312"/>
      <c r="AN88" s="23"/>
      <c r="AO88" s="23"/>
      <c r="AP88" s="23"/>
      <c r="AQ88" s="311"/>
      <c r="AR88" s="311"/>
      <c r="AS88" s="311"/>
      <c r="AT88" s="311"/>
      <c r="AU88" s="311"/>
      <c r="AV88" s="311"/>
      <c r="AW88" s="311"/>
      <c r="AX88" s="311"/>
      <c r="AY88" s="311"/>
      <c r="AZ88" s="311"/>
      <c r="BA88" s="311"/>
      <c r="BC88" s="308"/>
    </row>
    <row r="89" spans="1:55" ht="15.75" customHeight="1" x14ac:dyDescent="0.25">
      <c r="A89" s="728"/>
      <c r="B89" s="298" t="s">
        <v>507</v>
      </c>
      <c r="C89" s="294"/>
      <c r="D89" s="172"/>
      <c r="E89" s="285">
        <f t="shared" si="3"/>
        <v>3</v>
      </c>
      <c r="F89" s="309"/>
      <c r="G89" s="309"/>
      <c r="H89" s="309"/>
      <c r="I89" s="309"/>
      <c r="J89" s="310"/>
      <c r="K89" s="310"/>
      <c r="L89" s="310"/>
      <c r="M89" s="310"/>
      <c r="N89" s="309"/>
      <c r="O89" s="309"/>
      <c r="P89" s="309"/>
      <c r="Q89" s="309"/>
      <c r="R89" s="309"/>
      <c r="S89" s="309"/>
      <c r="T89" s="309"/>
      <c r="U89" s="309"/>
      <c r="V89" s="309"/>
      <c r="W89" s="309"/>
      <c r="X89" s="309"/>
      <c r="Y89" s="309"/>
      <c r="Z89" s="309"/>
      <c r="AA89" s="309"/>
      <c r="AB89" s="309"/>
      <c r="AC89" s="309"/>
      <c r="AD89" s="309" t="s">
        <v>421</v>
      </c>
      <c r="AE89" s="310" t="s">
        <v>421</v>
      </c>
      <c r="AF89" s="310"/>
      <c r="AG89" s="309" t="s">
        <v>421</v>
      </c>
      <c r="AH89" s="309"/>
      <c r="AI89" s="309"/>
      <c r="AJ89" s="309"/>
      <c r="AK89" s="309"/>
      <c r="AL89" s="311"/>
      <c r="AM89" s="312"/>
      <c r="AN89" s="23"/>
      <c r="AO89" s="23"/>
      <c r="AP89" s="23"/>
      <c r="AQ89" s="311"/>
      <c r="AR89" s="311"/>
      <c r="AS89" s="311"/>
      <c r="AT89" s="311"/>
      <c r="AU89" s="311"/>
      <c r="AV89" s="311"/>
      <c r="AW89" s="311"/>
      <c r="AX89" s="311"/>
      <c r="AY89" s="311"/>
      <c r="AZ89" s="311"/>
      <c r="BA89" s="311"/>
      <c r="BC89" s="308"/>
    </row>
    <row r="90" spans="1:55" ht="15.75" customHeight="1" x14ac:dyDescent="0.25">
      <c r="A90" s="728"/>
      <c r="B90" s="295" t="s">
        <v>508</v>
      </c>
      <c r="C90" s="294"/>
      <c r="D90" s="23"/>
      <c r="E90" s="285">
        <f t="shared" si="3"/>
        <v>3</v>
      </c>
      <c r="F90" s="309"/>
      <c r="G90" s="309"/>
      <c r="H90" s="309"/>
      <c r="I90" s="309"/>
      <c r="J90" s="310"/>
      <c r="K90" s="310"/>
      <c r="L90" s="310"/>
      <c r="M90" s="310"/>
      <c r="N90" s="309"/>
      <c r="O90" s="309"/>
      <c r="P90" s="309"/>
      <c r="Q90" s="309"/>
      <c r="R90" s="309"/>
      <c r="S90" s="309"/>
      <c r="T90" s="309" t="s">
        <v>421</v>
      </c>
      <c r="U90" s="309"/>
      <c r="V90" s="309"/>
      <c r="W90" s="309"/>
      <c r="X90" s="309"/>
      <c r="Y90" s="309"/>
      <c r="Z90" s="309"/>
      <c r="AA90" s="309"/>
      <c r="AB90" s="309"/>
      <c r="AC90" s="309" t="s">
        <v>421</v>
      </c>
      <c r="AD90" s="309"/>
      <c r="AE90" s="310"/>
      <c r="AF90" s="310" t="s">
        <v>421</v>
      </c>
      <c r="AG90" s="309"/>
      <c r="AH90" s="309"/>
      <c r="AI90" s="309"/>
      <c r="AJ90" s="309"/>
      <c r="AK90" s="309"/>
      <c r="AL90" s="311"/>
      <c r="AM90" s="312"/>
      <c r="AN90" s="23"/>
      <c r="AO90" s="23"/>
      <c r="AP90" s="23"/>
      <c r="AQ90" s="311"/>
      <c r="AR90" s="311"/>
      <c r="AS90" s="311"/>
      <c r="AT90" s="311"/>
      <c r="AU90" s="311"/>
      <c r="AV90" s="311"/>
      <c r="AW90" s="311"/>
      <c r="AX90" s="311"/>
      <c r="AY90" s="311"/>
      <c r="AZ90" s="311"/>
      <c r="BA90" s="311"/>
      <c r="BC90" s="308"/>
    </row>
    <row r="91" spans="1:55" ht="15.75" customHeight="1" x14ac:dyDescent="0.25">
      <c r="A91" s="728"/>
      <c r="B91" s="295" t="s">
        <v>509</v>
      </c>
      <c r="C91" s="172"/>
      <c r="D91" s="23"/>
      <c r="E91" s="285">
        <f t="shared" si="3"/>
        <v>4</v>
      </c>
      <c r="F91" s="309"/>
      <c r="G91" s="309"/>
      <c r="H91" s="309"/>
      <c r="I91" s="309"/>
      <c r="J91" s="310"/>
      <c r="K91" s="310"/>
      <c r="L91" s="310"/>
      <c r="M91" s="310"/>
      <c r="N91" s="309"/>
      <c r="O91" s="309"/>
      <c r="P91" s="309"/>
      <c r="Q91" s="309" t="s">
        <v>421</v>
      </c>
      <c r="R91" s="309"/>
      <c r="S91" s="309"/>
      <c r="T91" s="309"/>
      <c r="U91" s="309"/>
      <c r="V91" s="309"/>
      <c r="W91" s="309"/>
      <c r="X91" s="309"/>
      <c r="Y91" s="309" t="s">
        <v>421</v>
      </c>
      <c r="Z91" s="309"/>
      <c r="AA91" s="309"/>
      <c r="AB91" s="309"/>
      <c r="AC91" s="309"/>
      <c r="AD91" s="309" t="s">
        <v>421</v>
      </c>
      <c r="AE91" s="310"/>
      <c r="AF91" s="310"/>
      <c r="AG91" s="309" t="s">
        <v>421</v>
      </c>
      <c r="AH91" s="309"/>
      <c r="AI91" s="309"/>
      <c r="AJ91" s="309"/>
      <c r="AK91" s="309"/>
      <c r="AL91" s="311"/>
      <c r="AM91" s="312"/>
      <c r="AN91" s="23"/>
      <c r="AO91" s="23"/>
      <c r="AP91" s="23"/>
      <c r="AQ91" s="311"/>
      <c r="AR91" s="311"/>
      <c r="AS91" s="311"/>
      <c r="AT91" s="311"/>
      <c r="AU91" s="311"/>
      <c r="AV91" s="311"/>
      <c r="AW91" s="311"/>
      <c r="AX91" s="311"/>
      <c r="AY91" s="311"/>
      <c r="AZ91" s="311"/>
      <c r="BA91" s="311"/>
      <c r="BC91" s="308"/>
    </row>
    <row r="92" spans="1:55" ht="15.75" customHeight="1" x14ac:dyDescent="0.25">
      <c r="A92" s="728"/>
      <c r="B92" s="295" t="s">
        <v>510</v>
      </c>
      <c r="C92" s="294"/>
      <c r="D92" s="172"/>
      <c r="E92" s="285">
        <f t="shared" si="3"/>
        <v>4</v>
      </c>
      <c r="F92" s="309"/>
      <c r="G92" s="309"/>
      <c r="H92" s="309"/>
      <c r="I92" s="309"/>
      <c r="J92" s="310"/>
      <c r="K92" s="310"/>
      <c r="L92" s="310"/>
      <c r="M92" s="310"/>
      <c r="N92" s="309"/>
      <c r="O92" s="309"/>
      <c r="P92" s="309"/>
      <c r="Q92" s="309"/>
      <c r="R92" s="309"/>
      <c r="S92" s="309"/>
      <c r="T92" s="309"/>
      <c r="U92" s="309" t="s">
        <v>421</v>
      </c>
      <c r="V92" s="309"/>
      <c r="W92" s="309"/>
      <c r="X92" s="309" t="s">
        <v>421</v>
      </c>
      <c r="Y92" s="309"/>
      <c r="Z92" s="309"/>
      <c r="AA92" s="309"/>
      <c r="AB92" s="309"/>
      <c r="AC92" s="309"/>
      <c r="AD92" s="309"/>
      <c r="AE92" s="310" t="s">
        <v>421</v>
      </c>
      <c r="AF92" s="310"/>
      <c r="AG92" s="309" t="s">
        <v>421</v>
      </c>
      <c r="AH92" s="309"/>
      <c r="AI92" s="309"/>
      <c r="AJ92" s="309"/>
      <c r="AK92" s="309"/>
      <c r="AL92" s="311"/>
      <c r="AM92" s="312"/>
      <c r="AN92" s="23"/>
      <c r="AO92" s="23"/>
      <c r="AP92" s="23"/>
      <c r="AQ92" s="311"/>
      <c r="AR92" s="311"/>
      <c r="AS92" s="311"/>
      <c r="AT92" s="311"/>
      <c r="AU92" s="311"/>
      <c r="AV92" s="311"/>
      <c r="AW92" s="311"/>
      <c r="AX92" s="311"/>
      <c r="AY92" s="311"/>
      <c r="AZ92" s="311"/>
      <c r="BA92" s="311"/>
      <c r="BC92" s="308"/>
    </row>
    <row r="93" spans="1:55" ht="15.75" customHeight="1" x14ac:dyDescent="0.25">
      <c r="A93" s="728"/>
      <c r="B93" s="298"/>
      <c r="C93" s="294"/>
      <c r="D93" s="297"/>
      <c r="E93" s="285">
        <f t="shared" si="3"/>
        <v>0</v>
      </c>
      <c r="F93" s="309"/>
      <c r="G93" s="309"/>
      <c r="H93" s="309"/>
      <c r="I93" s="309"/>
      <c r="J93" s="310"/>
      <c r="K93" s="310"/>
      <c r="L93" s="310"/>
      <c r="M93" s="310"/>
      <c r="N93" s="309"/>
      <c r="O93" s="309"/>
      <c r="P93" s="309"/>
      <c r="Q93" s="309"/>
      <c r="R93" s="309"/>
      <c r="S93" s="309"/>
      <c r="T93" s="309"/>
      <c r="U93" s="309"/>
      <c r="V93" s="309"/>
      <c r="W93" s="309"/>
      <c r="X93" s="309"/>
      <c r="Y93" s="309"/>
      <c r="Z93" s="309"/>
      <c r="AA93" s="309"/>
      <c r="AB93" s="309"/>
      <c r="AC93" s="309"/>
      <c r="AD93" s="309"/>
      <c r="AE93" s="310"/>
      <c r="AF93" s="310"/>
      <c r="AG93" s="309"/>
      <c r="AH93" s="309"/>
      <c r="AI93" s="309"/>
      <c r="AJ93" s="309"/>
      <c r="AK93" s="309"/>
      <c r="AL93" s="311"/>
      <c r="AM93" s="312"/>
      <c r="AN93" s="23"/>
      <c r="AO93" s="23"/>
      <c r="AP93" s="23"/>
      <c r="AQ93" s="311"/>
      <c r="AR93" s="311"/>
      <c r="AS93" s="311"/>
      <c r="AT93" s="311"/>
      <c r="AU93" s="311"/>
      <c r="AV93" s="311"/>
      <c r="AW93" s="311"/>
      <c r="AX93" s="311"/>
      <c r="AY93" s="311"/>
      <c r="AZ93" s="311"/>
      <c r="BA93" s="311"/>
      <c r="BC93" s="308"/>
    </row>
    <row r="94" spans="1:55" ht="15.75" hidden="1" customHeight="1" x14ac:dyDescent="0.25">
      <c r="A94" s="728"/>
      <c r="B94" s="298"/>
      <c r="C94" s="294"/>
      <c r="D94" s="297"/>
      <c r="E94" s="285">
        <f t="shared" si="3"/>
        <v>0</v>
      </c>
      <c r="F94" s="309"/>
      <c r="G94" s="309"/>
      <c r="H94" s="309"/>
      <c r="I94" s="309"/>
      <c r="J94" s="310"/>
      <c r="K94" s="310"/>
      <c r="L94" s="310"/>
      <c r="M94" s="310"/>
      <c r="N94" s="309"/>
      <c r="O94" s="309"/>
      <c r="P94" s="309"/>
      <c r="Q94" s="309"/>
      <c r="R94" s="309"/>
      <c r="S94" s="309"/>
      <c r="T94" s="309"/>
      <c r="U94" s="309"/>
      <c r="V94" s="309"/>
      <c r="W94" s="309"/>
      <c r="X94" s="309"/>
      <c r="Y94" s="309"/>
      <c r="Z94" s="309"/>
      <c r="AA94" s="309"/>
      <c r="AB94" s="309"/>
      <c r="AC94" s="309"/>
      <c r="AD94" s="309"/>
      <c r="AE94" s="310"/>
      <c r="AF94" s="310"/>
      <c r="AG94" s="309"/>
      <c r="AH94" s="309"/>
      <c r="AI94" s="309"/>
      <c r="AJ94" s="309"/>
      <c r="AK94" s="309"/>
      <c r="AL94" s="311"/>
      <c r="AM94" s="312"/>
      <c r="AN94" s="23"/>
      <c r="AO94" s="23"/>
      <c r="AP94" s="23"/>
      <c r="AQ94" s="311"/>
      <c r="AR94" s="311"/>
      <c r="AS94" s="311"/>
      <c r="AT94" s="311"/>
      <c r="AU94" s="311"/>
      <c r="AV94" s="311"/>
      <c r="AW94" s="311"/>
      <c r="AX94" s="311"/>
      <c r="AY94" s="311"/>
      <c r="AZ94" s="311"/>
      <c r="BA94" s="311"/>
      <c r="BC94" s="308"/>
    </row>
    <row r="95" spans="1:55" ht="15.75" hidden="1" customHeight="1" x14ac:dyDescent="0.25">
      <c r="A95" s="728"/>
      <c r="B95" s="298"/>
      <c r="C95" s="294"/>
      <c r="D95" s="297"/>
      <c r="E95" s="285">
        <f t="shared" si="3"/>
        <v>0</v>
      </c>
      <c r="F95" s="309"/>
      <c r="G95" s="309"/>
      <c r="H95" s="309"/>
      <c r="I95" s="309"/>
      <c r="J95" s="310"/>
      <c r="K95" s="310"/>
      <c r="L95" s="310"/>
      <c r="M95" s="310"/>
      <c r="N95" s="309"/>
      <c r="O95" s="309"/>
      <c r="P95" s="309"/>
      <c r="Q95" s="309"/>
      <c r="R95" s="309"/>
      <c r="S95" s="309"/>
      <c r="T95" s="309"/>
      <c r="U95" s="309"/>
      <c r="V95" s="309"/>
      <c r="W95" s="309"/>
      <c r="X95" s="309"/>
      <c r="Y95" s="309"/>
      <c r="Z95" s="309"/>
      <c r="AA95" s="309"/>
      <c r="AB95" s="309"/>
      <c r="AC95" s="309"/>
      <c r="AD95" s="309"/>
      <c r="AE95" s="310"/>
      <c r="AF95" s="310"/>
      <c r="AG95" s="309"/>
      <c r="AH95" s="309"/>
      <c r="AI95" s="309"/>
      <c r="AJ95" s="309"/>
      <c r="AK95" s="309"/>
      <c r="AL95" s="311"/>
      <c r="AM95" s="312"/>
      <c r="AN95" s="23"/>
      <c r="AO95" s="23"/>
      <c r="AP95" s="23"/>
      <c r="AQ95" s="311"/>
      <c r="AR95" s="311"/>
      <c r="AS95" s="311"/>
      <c r="AT95" s="311"/>
      <c r="AU95" s="311"/>
      <c r="AV95" s="311"/>
      <c r="AW95" s="311"/>
      <c r="AX95" s="311"/>
      <c r="AY95" s="311"/>
      <c r="AZ95" s="311"/>
      <c r="BA95" s="311"/>
      <c r="BC95" s="308"/>
    </row>
    <row r="96" spans="1:55" ht="15.75" hidden="1" customHeight="1" x14ac:dyDescent="0.25">
      <c r="A96" s="728"/>
      <c r="B96" s="298"/>
      <c r="C96" s="294"/>
      <c r="D96" s="297"/>
      <c r="E96" s="285">
        <f t="shared" si="3"/>
        <v>0</v>
      </c>
      <c r="F96" s="309"/>
      <c r="G96" s="309"/>
      <c r="H96" s="309"/>
      <c r="I96" s="309"/>
      <c r="J96" s="310"/>
      <c r="K96" s="310"/>
      <c r="L96" s="310"/>
      <c r="M96" s="310"/>
      <c r="N96" s="309"/>
      <c r="O96" s="309"/>
      <c r="P96" s="309"/>
      <c r="Q96" s="309"/>
      <c r="R96" s="309"/>
      <c r="S96" s="309"/>
      <c r="T96" s="309"/>
      <c r="U96" s="309"/>
      <c r="V96" s="309"/>
      <c r="W96" s="309"/>
      <c r="X96" s="309"/>
      <c r="Y96" s="309"/>
      <c r="Z96" s="309"/>
      <c r="AA96" s="309"/>
      <c r="AB96" s="309"/>
      <c r="AC96" s="309"/>
      <c r="AD96" s="309"/>
      <c r="AE96" s="310"/>
      <c r="AF96" s="310"/>
      <c r="AG96" s="309"/>
      <c r="AH96" s="309"/>
      <c r="AI96" s="309"/>
      <c r="AJ96" s="309"/>
      <c r="AK96" s="309"/>
      <c r="AL96" s="311"/>
      <c r="AM96" s="312"/>
      <c r="AN96" s="23"/>
      <c r="AO96" s="23"/>
      <c r="AP96" s="23"/>
      <c r="AQ96" s="311"/>
      <c r="AR96" s="311"/>
      <c r="AS96" s="311"/>
      <c r="AT96" s="311"/>
      <c r="AU96" s="311"/>
      <c r="AV96" s="311"/>
      <c r="AW96" s="311"/>
      <c r="AX96" s="311"/>
      <c r="AY96" s="311"/>
      <c r="AZ96" s="311"/>
      <c r="BA96" s="311"/>
      <c r="BC96" s="308"/>
    </row>
    <row r="97" spans="1:55" ht="15.75" hidden="1" customHeight="1" x14ac:dyDescent="0.25">
      <c r="A97" s="728"/>
      <c r="B97" s="298"/>
      <c r="C97" s="294"/>
      <c r="D97" s="297"/>
      <c r="E97" s="285">
        <f t="shared" si="3"/>
        <v>0</v>
      </c>
      <c r="F97" s="309"/>
      <c r="G97" s="309"/>
      <c r="H97" s="309"/>
      <c r="I97" s="309"/>
      <c r="J97" s="310"/>
      <c r="K97" s="310"/>
      <c r="L97" s="310"/>
      <c r="M97" s="310"/>
      <c r="N97" s="309"/>
      <c r="O97" s="309"/>
      <c r="P97" s="309"/>
      <c r="Q97" s="309"/>
      <c r="R97" s="309"/>
      <c r="S97" s="309"/>
      <c r="T97" s="309"/>
      <c r="U97" s="309"/>
      <c r="V97" s="309"/>
      <c r="W97" s="309"/>
      <c r="X97" s="309"/>
      <c r="Y97" s="309"/>
      <c r="Z97" s="309"/>
      <c r="AA97" s="309"/>
      <c r="AB97" s="309"/>
      <c r="AC97" s="309"/>
      <c r="AD97" s="309"/>
      <c r="AE97" s="310"/>
      <c r="AF97" s="310"/>
      <c r="AG97" s="309"/>
      <c r="AH97" s="309"/>
      <c r="AI97" s="309"/>
      <c r="AJ97" s="309"/>
      <c r="AK97" s="309"/>
      <c r="AL97" s="311"/>
      <c r="AM97" s="312"/>
      <c r="AN97" s="23"/>
      <c r="AO97" s="23"/>
      <c r="AP97" s="23"/>
      <c r="AQ97" s="311"/>
      <c r="AR97" s="311"/>
      <c r="AS97" s="311"/>
      <c r="AT97" s="311"/>
      <c r="AU97" s="311"/>
      <c r="AV97" s="311"/>
      <c r="AW97" s="311"/>
      <c r="AX97" s="311"/>
      <c r="AY97" s="311"/>
      <c r="AZ97" s="311"/>
      <c r="BA97" s="311"/>
      <c r="BC97" s="308"/>
    </row>
    <row r="98" spans="1:55" ht="15.75" hidden="1" customHeight="1" x14ac:dyDescent="0.25">
      <c r="A98" s="728"/>
      <c r="B98" s="298"/>
      <c r="C98" s="294"/>
      <c r="D98" s="297"/>
      <c r="E98" s="285">
        <f t="shared" si="3"/>
        <v>0</v>
      </c>
      <c r="F98" s="309"/>
      <c r="G98" s="309"/>
      <c r="H98" s="309"/>
      <c r="I98" s="309"/>
      <c r="J98" s="310"/>
      <c r="K98" s="310"/>
      <c r="L98" s="310"/>
      <c r="M98" s="310"/>
      <c r="N98" s="309"/>
      <c r="O98" s="309"/>
      <c r="P98" s="309"/>
      <c r="Q98" s="309"/>
      <c r="R98" s="309"/>
      <c r="S98" s="309"/>
      <c r="T98" s="309"/>
      <c r="U98" s="309"/>
      <c r="V98" s="309"/>
      <c r="W98" s="309"/>
      <c r="X98" s="309"/>
      <c r="Y98" s="309"/>
      <c r="Z98" s="309"/>
      <c r="AA98" s="309"/>
      <c r="AB98" s="309"/>
      <c r="AC98" s="309"/>
      <c r="AD98" s="309"/>
      <c r="AE98" s="310"/>
      <c r="AF98" s="310"/>
      <c r="AG98" s="309"/>
      <c r="AH98" s="309"/>
      <c r="AI98" s="309"/>
      <c r="AJ98" s="309"/>
      <c r="AK98" s="309"/>
      <c r="AL98" s="311"/>
      <c r="AM98" s="312"/>
      <c r="AN98" s="23"/>
      <c r="AO98" s="23"/>
      <c r="AP98" s="23"/>
      <c r="AQ98" s="311"/>
      <c r="AR98" s="311"/>
      <c r="AS98" s="311"/>
      <c r="AT98" s="311"/>
      <c r="AU98" s="311"/>
      <c r="AV98" s="311"/>
      <c r="AW98" s="311"/>
      <c r="AX98" s="311"/>
      <c r="AY98" s="311"/>
      <c r="AZ98" s="311"/>
      <c r="BA98" s="311"/>
      <c r="BC98" s="308"/>
    </row>
    <row r="99" spans="1:55" ht="15.75" hidden="1" customHeight="1" x14ac:dyDescent="0.25">
      <c r="A99" s="728"/>
      <c r="B99" s="298"/>
      <c r="C99" s="294"/>
      <c r="D99" s="297"/>
      <c r="E99" s="285">
        <f t="shared" si="3"/>
        <v>0</v>
      </c>
      <c r="F99" s="172"/>
      <c r="G99" s="172"/>
      <c r="H99" s="172"/>
      <c r="I99" s="172"/>
      <c r="J99" s="286"/>
      <c r="K99" s="286"/>
      <c r="L99" s="286"/>
      <c r="M99" s="286"/>
      <c r="N99" s="172"/>
      <c r="O99" s="172"/>
      <c r="P99" s="172"/>
      <c r="Q99" s="172"/>
      <c r="R99" s="172"/>
      <c r="S99" s="172"/>
      <c r="T99" s="172"/>
      <c r="U99" s="172"/>
      <c r="V99" s="172"/>
      <c r="W99" s="172"/>
      <c r="X99" s="172"/>
      <c r="Y99" s="172"/>
      <c r="Z99" s="172"/>
      <c r="AA99" s="172"/>
      <c r="AB99" s="172"/>
      <c r="AC99" s="172"/>
      <c r="AD99" s="172"/>
      <c r="AE99" s="286"/>
      <c r="AF99" s="286"/>
      <c r="AG99" s="172"/>
      <c r="AH99" s="172"/>
      <c r="AI99" s="172"/>
      <c r="AJ99" s="172"/>
      <c r="AK99" s="172"/>
      <c r="AL99" s="287"/>
      <c r="AM99" s="288"/>
      <c r="AN99" s="23"/>
      <c r="AO99" s="23"/>
      <c r="AP99" s="23"/>
      <c r="AQ99" s="287"/>
      <c r="AR99" s="287"/>
      <c r="AS99" s="287"/>
      <c r="AT99" s="287"/>
      <c r="AU99" s="287"/>
      <c r="AV99" s="287"/>
      <c r="AW99" s="287"/>
      <c r="AX99" s="287"/>
      <c r="AY99" s="287"/>
      <c r="AZ99" s="287"/>
      <c r="BA99" s="287"/>
      <c r="BC99" s="308"/>
    </row>
    <row r="100" spans="1:55" ht="15.75" customHeight="1" x14ac:dyDescent="0.25">
      <c r="A100" s="727" t="s">
        <v>511</v>
      </c>
      <c r="B100" s="293" t="s">
        <v>512</v>
      </c>
      <c r="C100" s="294"/>
      <c r="D100" s="23"/>
      <c r="E100" s="285">
        <f t="shared" ref="E100:E131" si="4">COUNTA(F100:AK100)</f>
        <v>4</v>
      </c>
      <c r="F100" s="309"/>
      <c r="G100" s="309"/>
      <c r="H100" s="309"/>
      <c r="I100" s="309"/>
      <c r="J100" s="310"/>
      <c r="K100" s="310"/>
      <c r="L100" s="310"/>
      <c r="M100" s="310"/>
      <c r="N100" s="309" t="s">
        <v>421</v>
      </c>
      <c r="O100" s="309"/>
      <c r="P100" s="309" t="s">
        <v>421</v>
      </c>
      <c r="Q100" s="309"/>
      <c r="R100" s="309" t="s">
        <v>421</v>
      </c>
      <c r="S100" s="309"/>
      <c r="T100" s="309"/>
      <c r="U100" s="309"/>
      <c r="V100" s="309"/>
      <c r="W100" s="309" t="s">
        <v>421</v>
      </c>
      <c r="X100" s="309"/>
      <c r="Y100" s="309"/>
      <c r="Z100" s="309"/>
      <c r="AA100" s="309"/>
      <c r="AB100" s="309"/>
      <c r="AC100" s="309"/>
      <c r="AD100" s="309"/>
      <c r="AE100" s="310"/>
      <c r="AF100" s="310"/>
      <c r="AG100" s="309"/>
      <c r="AH100" s="309"/>
      <c r="AI100" s="309"/>
      <c r="AJ100" s="309"/>
      <c r="AK100" s="309"/>
      <c r="AL100" s="311"/>
      <c r="AM100" s="312"/>
      <c r="AN100" s="23"/>
      <c r="AO100" s="23"/>
      <c r="AP100" s="23"/>
      <c r="AQ100" s="311"/>
      <c r="AR100" s="311"/>
      <c r="AS100" s="311"/>
      <c r="AT100" s="311"/>
      <c r="AU100" s="311"/>
      <c r="AV100" s="311"/>
      <c r="AW100" s="311"/>
      <c r="AX100" s="311"/>
      <c r="AY100" s="311"/>
      <c r="AZ100" s="311"/>
      <c r="BA100" s="311"/>
      <c r="BC100" s="308"/>
    </row>
    <row r="101" spans="1:55" ht="15.75" customHeight="1" x14ac:dyDescent="0.25">
      <c r="A101" s="727"/>
      <c r="B101" s="292" t="s">
        <v>513</v>
      </c>
      <c r="C101" s="294"/>
      <c r="D101" s="172"/>
      <c r="E101" s="285">
        <f t="shared" si="4"/>
        <v>3</v>
      </c>
      <c r="F101" s="309"/>
      <c r="G101" s="309"/>
      <c r="H101" s="309"/>
      <c r="I101" s="309"/>
      <c r="J101" s="310"/>
      <c r="K101" s="310"/>
      <c r="L101" s="310"/>
      <c r="M101" s="310"/>
      <c r="N101" s="309"/>
      <c r="O101" s="309"/>
      <c r="P101" s="309"/>
      <c r="Q101" s="309" t="s">
        <v>421</v>
      </c>
      <c r="R101" s="309" t="s">
        <v>421</v>
      </c>
      <c r="S101" s="309"/>
      <c r="T101" s="309"/>
      <c r="U101" s="309"/>
      <c r="V101" s="309"/>
      <c r="W101" s="309"/>
      <c r="X101" s="309"/>
      <c r="Y101" s="309"/>
      <c r="Z101" s="309"/>
      <c r="AA101" s="309"/>
      <c r="AB101" s="309"/>
      <c r="AC101" s="309"/>
      <c r="AD101" s="309"/>
      <c r="AE101" s="310"/>
      <c r="AF101" s="310"/>
      <c r="AG101" s="309"/>
      <c r="AH101" s="309"/>
      <c r="AI101" s="309"/>
      <c r="AJ101" s="309"/>
      <c r="AK101" s="309" t="s">
        <v>421</v>
      </c>
      <c r="AL101" s="311"/>
      <c r="AM101" s="312"/>
      <c r="AN101" s="23"/>
      <c r="AO101" s="23"/>
      <c r="AP101" s="23"/>
      <c r="AQ101" s="311"/>
      <c r="AR101" s="311"/>
      <c r="AS101" s="311"/>
      <c r="AT101" s="311"/>
      <c r="AU101" s="311"/>
      <c r="AV101" s="311"/>
      <c r="AW101" s="311"/>
      <c r="AX101" s="311"/>
      <c r="AY101" s="311"/>
      <c r="AZ101" s="311"/>
      <c r="BA101" s="311"/>
      <c r="BC101" s="308"/>
    </row>
    <row r="102" spans="1:55" ht="15.75" customHeight="1" x14ac:dyDescent="0.25">
      <c r="A102" s="727"/>
      <c r="B102" s="292" t="s">
        <v>514</v>
      </c>
      <c r="C102" s="172"/>
      <c r="D102" s="172"/>
      <c r="E102" s="285">
        <f t="shared" si="4"/>
        <v>2</v>
      </c>
      <c r="F102" s="172"/>
      <c r="G102" s="172"/>
      <c r="H102" s="172"/>
      <c r="I102" s="172"/>
      <c r="J102" s="286"/>
      <c r="K102" s="286"/>
      <c r="L102" s="286"/>
      <c r="M102" s="286"/>
      <c r="N102" s="172"/>
      <c r="O102" s="172"/>
      <c r="P102" s="172"/>
      <c r="Q102" s="172" t="s">
        <v>421</v>
      </c>
      <c r="R102" s="172"/>
      <c r="S102" s="172"/>
      <c r="T102" s="172"/>
      <c r="U102" s="172"/>
      <c r="V102" s="172"/>
      <c r="W102" s="172"/>
      <c r="X102" s="172"/>
      <c r="Y102" s="172"/>
      <c r="Z102" s="172"/>
      <c r="AA102" s="172"/>
      <c r="AB102" s="172"/>
      <c r="AC102" s="172"/>
      <c r="AD102" s="172"/>
      <c r="AE102" s="286"/>
      <c r="AF102" s="286"/>
      <c r="AG102" s="172"/>
      <c r="AH102" s="172"/>
      <c r="AI102" s="172"/>
      <c r="AJ102" s="172"/>
      <c r="AK102" s="172" t="s">
        <v>421</v>
      </c>
      <c r="AL102" s="311"/>
      <c r="AM102" s="312"/>
      <c r="AN102" s="23"/>
      <c r="AO102" s="23"/>
      <c r="AP102" s="23"/>
      <c r="AQ102" s="311"/>
      <c r="AR102" s="311"/>
      <c r="AS102" s="311"/>
      <c r="AT102" s="311"/>
      <c r="AU102" s="311"/>
      <c r="AV102" s="311"/>
      <c r="AW102" s="311"/>
      <c r="AX102" s="311"/>
      <c r="AY102" s="311"/>
      <c r="AZ102" s="311"/>
      <c r="BA102" s="311"/>
      <c r="BC102" s="308"/>
    </row>
    <row r="103" spans="1:55" ht="15.75" customHeight="1" x14ac:dyDescent="0.25">
      <c r="A103" s="727"/>
      <c r="B103" s="293" t="s">
        <v>515</v>
      </c>
      <c r="C103" s="172"/>
      <c r="D103" s="172"/>
      <c r="E103" s="285">
        <f t="shared" si="4"/>
        <v>4</v>
      </c>
      <c r="F103" s="309"/>
      <c r="G103" s="309" t="s">
        <v>421</v>
      </c>
      <c r="H103" s="309"/>
      <c r="I103" s="309"/>
      <c r="J103" s="310"/>
      <c r="K103" s="310"/>
      <c r="L103" s="310"/>
      <c r="M103" s="310"/>
      <c r="N103" s="309" t="s">
        <v>421</v>
      </c>
      <c r="O103" s="309"/>
      <c r="P103" s="309" t="s">
        <v>421</v>
      </c>
      <c r="Q103" s="309"/>
      <c r="R103" s="309"/>
      <c r="S103" s="309"/>
      <c r="T103" s="309"/>
      <c r="U103" s="309"/>
      <c r="V103" s="309"/>
      <c r="W103" s="309"/>
      <c r="X103" s="309" t="s">
        <v>421</v>
      </c>
      <c r="Y103" s="309"/>
      <c r="Z103" s="309"/>
      <c r="AA103" s="309"/>
      <c r="AB103" s="309"/>
      <c r="AC103" s="309"/>
      <c r="AD103" s="309"/>
      <c r="AE103" s="310"/>
      <c r="AF103" s="310"/>
      <c r="AG103" s="309"/>
      <c r="AH103" s="309"/>
      <c r="AI103" s="309"/>
      <c r="AJ103" s="309"/>
      <c r="AK103" s="309"/>
      <c r="AL103" s="311"/>
      <c r="AM103" s="312"/>
      <c r="AN103" s="23"/>
      <c r="AO103" s="23"/>
      <c r="AP103" s="23"/>
      <c r="AQ103" s="311"/>
      <c r="AR103" s="311"/>
      <c r="AS103" s="311"/>
      <c r="AT103" s="311"/>
      <c r="AU103" s="311"/>
      <c r="AV103" s="311"/>
      <c r="AW103" s="311"/>
      <c r="AX103" s="311"/>
      <c r="AY103" s="311"/>
      <c r="AZ103" s="311"/>
      <c r="BA103" s="311"/>
      <c r="BC103" s="308"/>
    </row>
    <row r="104" spans="1:55" ht="15.75" customHeight="1" x14ac:dyDescent="0.25">
      <c r="A104" s="727"/>
      <c r="B104" s="293" t="s">
        <v>516</v>
      </c>
      <c r="C104" s="294"/>
      <c r="D104" s="172"/>
      <c r="E104" s="285">
        <f t="shared" si="4"/>
        <v>3</v>
      </c>
      <c r="F104" s="309"/>
      <c r="G104" s="309"/>
      <c r="H104" s="309"/>
      <c r="I104" s="309"/>
      <c r="J104" s="310"/>
      <c r="K104" s="310"/>
      <c r="L104" s="310"/>
      <c r="M104" s="310"/>
      <c r="N104" s="309"/>
      <c r="O104" s="309"/>
      <c r="P104" s="309"/>
      <c r="Q104" s="309"/>
      <c r="R104" s="309"/>
      <c r="S104" s="309"/>
      <c r="T104" s="309"/>
      <c r="U104" s="309"/>
      <c r="V104" s="309"/>
      <c r="W104" s="309"/>
      <c r="X104" s="309" t="s">
        <v>421</v>
      </c>
      <c r="Y104" s="309"/>
      <c r="Z104" s="309" t="s">
        <v>421</v>
      </c>
      <c r="AA104" s="309"/>
      <c r="AB104" s="309"/>
      <c r="AC104" s="309"/>
      <c r="AD104" s="309"/>
      <c r="AE104" s="310"/>
      <c r="AF104" s="310"/>
      <c r="AG104" s="309"/>
      <c r="AH104" s="309" t="s">
        <v>421</v>
      </c>
      <c r="AI104" s="309"/>
      <c r="AJ104" s="309"/>
      <c r="AK104" s="309"/>
      <c r="AL104" s="311"/>
      <c r="AM104" s="312"/>
      <c r="AN104" s="23"/>
      <c r="AO104" s="23"/>
      <c r="AP104" s="23"/>
      <c r="AQ104" s="311"/>
      <c r="AR104" s="311"/>
      <c r="AS104" s="311"/>
      <c r="AT104" s="311"/>
      <c r="AU104" s="311"/>
      <c r="AV104" s="311"/>
      <c r="AW104" s="311"/>
      <c r="AX104" s="311"/>
      <c r="AY104" s="311"/>
      <c r="AZ104" s="311"/>
      <c r="BA104" s="311"/>
      <c r="BC104" s="308"/>
    </row>
    <row r="105" spans="1:55" ht="15.75" customHeight="1" x14ac:dyDescent="0.25">
      <c r="A105" s="727"/>
      <c r="B105" s="293" t="s">
        <v>517</v>
      </c>
      <c r="C105" s="172"/>
      <c r="D105" s="172"/>
      <c r="E105" s="285">
        <f t="shared" si="4"/>
        <v>4</v>
      </c>
      <c r="F105" s="309"/>
      <c r="G105" s="309"/>
      <c r="H105" s="309"/>
      <c r="I105" s="309"/>
      <c r="J105" s="310"/>
      <c r="K105" s="310"/>
      <c r="L105" s="310"/>
      <c r="M105" s="310"/>
      <c r="N105" s="309"/>
      <c r="O105" s="309"/>
      <c r="P105" s="309"/>
      <c r="Q105" s="309"/>
      <c r="R105" s="309"/>
      <c r="S105" s="309"/>
      <c r="T105" s="309"/>
      <c r="U105" s="309" t="s">
        <v>421</v>
      </c>
      <c r="V105" s="309"/>
      <c r="W105" s="309"/>
      <c r="X105" s="309"/>
      <c r="Y105" s="309"/>
      <c r="Z105" s="309"/>
      <c r="AA105" s="309"/>
      <c r="AB105" s="309"/>
      <c r="AC105" s="309"/>
      <c r="AD105" s="309"/>
      <c r="AE105" s="310"/>
      <c r="AF105" s="310"/>
      <c r="AG105" s="309" t="s">
        <v>421</v>
      </c>
      <c r="AH105" s="309"/>
      <c r="AI105" s="309"/>
      <c r="AJ105" s="309" t="s">
        <v>421</v>
      </c>
      <c r="AK105" s="309" t="s">
        <v>421</v>
      </c>
      <c r="AL105" s="311"/>
      <c r="AM105" s="312"/>
      <c r="AN105" s="23"/>
      <c r="AO105" s="23"/>
      <c r="AP105" s="23"/>
      <c r="AQ105" s="311"/>
      <c r="AR105" s="311"/>
      <c r="AS105" s="311"/>
      <c r="AT105" s="311"/>
      <c r="AU105" s="311"/>
      <c r="AV105" s="311"/>
      <c r="AW105" s="311"/>
      <c r="AX105" s="311"/>
      <c r="AY105" s="311"/>
      <c r="AZ105" s="311"/>
      <c r="BA105" s="311"/>
      <c r="BC105" s="308"/>
    </row>
    <row r="106" spans="1:55" ht="15.75" customHeight="1" x14ac:dyDescent="0.25">
      <c r="A106" s="727"/>
      <c r="B106" s="292"/>
      <c r="C106" s="172"/>
      <c r="D106" s="172"/>
      <c r="E106" s="285">
        <f t="shared" si="4"/>
        <v>0</v>
      </c>
      <c r="F106" s="309"/>
      <c r="G106" s="309"/>
      <c r="H106" s="309"/>
      <c r="I106" s="309"/>
      <c r="J106" s="310"/>
      <c r="K106" s="310"/>
      <c r="L106" s="310"/>
      <c r="M106" s="310"/>
      <c r="N106" s="309"/>
      <c r="O106" s="309"/>
      <c r="P106" s="309"/>
      <c r="Q106" s="309"/>
      <c r="R106" s="309"/>
      <c r="S106" s="309"/>
      <c r="T106" s="309"/>
      <c r="U106" s="309"/>
      <c r="V106" s="309"/>
      <c r="W106" s="309"/>
      <c r="X106" s="309"/>
      <c r="Y106" s="309"/>
      <c r="Z106" s="309"/>
      <c r="AA106" s="309"/>
      <c r="AB106" s="309"/>
      <c r="AC106" s="309"/>
      <c r="AD106" s="309"/>
      <c r="AE106" s="310"/>
      <c r="AF106" s="310"/>
      <c r="AG106" s="309"/>
      <c r="AH106" s="309"/>
      <c r="AI106" s="309"/>
      <c r="AJ106" s="309"/>
      <c r="AK106" s="309"/>
      <c r="AL106" s="311"/>
      <c r="AM106" s="312"/>
      <c r="AN106" s="23"/>
      <c r="AO106" s="23"/>
      <c r="AP106" s="23"/>
      <c r="AQ106" s="311"/>
      <c r="AR106" s="311"/>
      <c r="AS106" s="311"/>
      <c r="AT106" s="311"/>
      <c r="AU106" s="311"/>
      <c r="AV106" s="311"/>
      <c r="AW106" s="311"/>
      <c r="AX106" s="311"/>
      <c r="AY106" s="311"/>
      <c r="AZ106" s="311"/>
      <c r="BA106" s="311"/>
      <c r="BC106" s="308"/>
    </row>
    <row r="107" spans="1:55" ht="15.75" hidden="1" customHeight="1" x14ac:dyDescent="0.25">
      <c r="A107" s="727"/>
      <c r="B107" s="292"/>
      <c r="C107" s="294"/>
      <c r="D107" s="172"/>
      <c r="E107" s="285">
        <f t="shared" si="4"/>
        <v>0</v>
      </c>
      <c r="F107" s="309"/>
      <c r="G107" s="309"/>
      <c r="H107" s="309"/>
      <c r="I107" s="309"/>
      <c r="J107" s="310"/>
      <c r="K107" s="310"/>
      <c r="L107" s="310"/>
      <c r="M107" s="310"/>
      <c r="N107" s="309"/>
      <c r="O107" s="309"/>
      <c r="P107" s="309"/>
      <c r="Q107" s="309"/>
      <c r="R107" s="309"/>
      <c r="S107" s="309"/>
      <c r="T107" s="309"/>
      <c r="U107" s="309"/>
      <c r="V107" s="309"/>
      <c r="W107" s="309"/>
      <c r="X107" s="309"/>
      <c r="Y107" s="309"/>
      <c r="Z107" s="309"/>
      <c r="AA107" s="309"/>
      <c r="AB107" s="309"/>
      <c r="AC107" s="309"/>
      <c r="AD107" s="309"/>
      <c r="AE107" s="310"/>
      <c r="AF107" s="310"/>
      <c r="AG107" s="309"/>
      <c r="AH107" s="309"/>
      <c r="AI107" s="309"/>
      <c r="AJ107" s="309"/>
      <c r="AK107" s="309"/>
      <c r="AL107" s="311"/>
      <c r="AM107" s="312"/>
      <c r="AN107" s="23"/>
      <c r="AO107" s="23"/>
      <c r="AP107" s="23"/>
      <c r="AQ107" s="311"/>
      <c r="AR107" s="311"/>
      <c r="AS107" s="311"/>
      <c r="AT107" s="311"/>
      <c r="AU107" s="311"/>
      <c r="AV107" s="311"/>
      <c r="AW107" s="311"/>
      <c r="AX107" s="311"/>
      <c r="AY107" s="311"/>
      <c r="AZ107" s="311"/>
      <c r="BA107" s="311"/>
      <c r="BC107" s="308"/>
    </row>
    <row r="108" spans="1:55" ht="15.75" hidden="1" customHeight="1" x14ac:dyDescent="0.25">
      <c r="A108" s="727"/>
      <c r="B108" s="292"/>
      <c r="C108" s="172"/>
      <c r="D108" s="172"/>
      <c r="E108" s="285">
        <f t="shared" si="4"/>
        <v>0</v>
      </c>
      <c r="F108" s="309"/>
      <c r="G108" s="309"/>
      <c r="H108" s="309"/>
      <c r="I108" s="309"/>
      <c r="J108" s="310"/>
      <c r="K108" s="310"/>
      <c r="L108" s="310"/>
      <c r="M108" s="310"/>
      <c r="N108" s="309"/>
      <c r="O108" s="309"/>
      <c r="P108" s="309"/>
      <c r="Q108" s="309"/>
      <c r="R108" s="309"/>
      <c r="S108" s="309"/>
      <c r="T108" s="309"/>
      <c r="U108" s="309"/>
      <c r="V108" s="309"/>
      <c r="W108" s="309"/>
      <c r="X108" s="309"/>
      <c r="Y108" s="309"/>
      <c r="Z108" s="309"/>
      <c r="AA108" s="309"/>
      <c r="AB108" s="309"/>
      <c r="AC108" s="309"/>
      <c r="AD108" s="309"/>
      <c r="AE108" s="310"/>
      <c r="AF108" s="310"/>
      <c r="AG108" s="309"/>
      <c r="AH108" s="309"/>
      <c r="AI108" s="309"/>
      <c r="AJ108" s="309"/>
      <c r="AK108" s="309"/>
      <c r="AL108" s="311"/>
      <c r="AM108" s="312"/>
      <c r="AN108" s="23"/>
      <c r="AO108" s="23"/>
      <c r="AP108" s="23"/>
      <c r="AQ108" s="311"/>
      <c r="AR108" s="311"/>
      <c r="AS108" s="311"/>
      <c r="AT108" s="311"/>
      <c r="AU108" s="311"/>
      <c r="AV108" s="311"/>
      <c r="AW108" s="311"/>
      <c r="AX108" s="311"/>
      <c r="AY108" s="311"/>
      <c r="AZ108" s="311"/>
      <c r="BA108" s="311"/>
      <c r="BC108" s="308"/>
    </row>
    <row r="109" spans="1:55" ht="15.75" hidden="1" customHeight="1" x14ac:dyDescent="0.25">
      <c r="A109" s="727"/>
      <c r="B109" s="292"/>
      <c r="C109" s="172"/>
      <c r="D109" s="172"/>
      <c r="E109" s="285">
        <f t="shared" si="4"/>
        <v>0</v>
      </c>
      <c r="F109" s="309"/>
      <c r="G109" s="309"/>
      <c r="H109" s="309"/>
      <c r="I109" s="309"/>
      <c r="J109" s="310"/>
      <c r="K109" s="310"/>
      <c r="L109" s="310"/>
      <c r="M109" s="310"/>
      <c r="N109" s="309"/>
      <c r="O109" s="309"/>
      <c r="P109" s="309"/>
      <c r="Q109" s="309"/>
      <c r="R109" s="309"/>
      <c r="S109" s="309"/>
      <c r="T109" s="309"/>
      <c r="U109" s="309"/>
      <c r="V109" s="309"/>
      <c r="W109" s="309"/>
      <c r="X109" s="309"/>
      <c r="Y109" s="309"/>
      <c r="Z109" s="309"/>
      <c r="AA109" s="309"/>
      <c r="AB109" s="309"/>
      <c r="AC109" s="309"/>
      <c r="AD109" s="309"/>
      <c r="AE109" s="310"/>
      <c r="AF109" s="310"/>
      <c r="AG109" s="309"/>
      <c r="AH109" s="309"/>
      <c r="AI109" s="309"/>
      <c r="AJ109" s="309"/>
      <c r="AK109" s="309"/>
      <c r="AL109" s="311"/>
      <c r="AM109" s="312"/>
      <c r="AN109" s="23"/>
      <c r="AO109" s="23"/>
      <c r="AP109" s="23"/>
      <c r="AQ109" s="311"/>
      <c r="AR109" s="311"/>
      <c r="AS109" s="311"/>
      <c r="AT109" s="311"/>
      <c r="AU109" s="311"/>
      <c r="AV109" s="311"/>
      <c r="AW109" s="311"/>
      <c r="AX109" s="311"/>
      <c r="AY109" s="311"/>
      <c r="AZ109" s="311"/>
      <c r="BA109" s="311"/>
      <c r="BC109" s="308"/>
    </row>
    <row r="110" spans="1:55" ht="15.75" hidden="1" customHeight="1" x14ac:dyDescent="0.25">
      <c r="A110" s="727"/>
      <c r="B110" s="292"/>
      <c r="C110" s="172"/>
      <c r="D110" s="172"/>
      <c r="E110" s="285">
        <f t="shared" si="4"/>
        <v>0</v>
      </c>
      <c r="F110" s="309"/>
      <c r="G110" s="309"/>
      <c r="H110" s="309"/>
      <c r="I110" s="309"/>
      <c r="J110" s="310"/>
      <c r="K110" s="310"/>
      <c r="L110" s="310"/>
      <c r="M110" s="310"/>
      <c r="N110" s="309"/>
      <c r="O110" s="309"/>
      <c r="P110" s="309"/>
      <c r="Q110" s="309"/>
      <c r="R110" s="309"/>
      <c r="S110" s="309"/>
      <c r="T110" s="309"/>
      <c r="U110" s="309"/>
      <c r="V110" s="309"/>
      <c r="W110" s="309"/>
      <c r="X110" s="309"/>
      <c r="Y110" s="309"/>
      <c r="Z110" s="309"/>
      <c r="AA110" s="309"/>
      <c r="AB110" s="309"/>
      <c r="AC110" s="309"/>
      <c r="AD110" s="309"/>
      <c r="AE110" s="310"/>
      <c r="AF110" s="310"/>
      <c r="AG110" s="309"/>
      <c r="AH110" s="309"/>
      <c r="AI110" s="309"/>
      <c r="AJ110" s="309"/>
      <c r="AK110" s="309"/>
      <c r="AL110" s="311"/>
      <c r="AM110" s="312"/>
      <c r="AN110" s="23"/>
      <c r="AO110" s="23"/>
      <c r="AP110" s="23"/>
      <c r="AQ110" s="311"/>
      <c r="AR110" s="311"/>
      <c r="AS110" s="311"/>
      <c r="AT110" s="311"/>
      <c r="AU110" s="311"/>
      <c r="AV110" s="311"/>
      <c r="AW110" s="311"/>
      <c r="AX110" s="311"/>
      <c r="AY110" s="311"/>
      <c r="AZ110" s="311"/>
      <c r="BA110" s="311"/>
      <c r="BC110" s="308"/>
    </row>
    <row r="111" spans="1:55" ht="15.75" hidden="1" customHeight="1" x14ac:dyDescent="0.25">
      <c r="A111" s="727"/>
      <c r="B111" s="292"/>
      <c r="C111" s="291"/>
      <c r="D111" s="297"/>
      <c r="E111" s="285">
        <f t="shared" si="4"/>
        <v>0</v>
      </c>
      <c r="F111" s="172"/>
      <c r="G111" s="172"/>
      <c r="H111" s="172"/>
      <c r="I111" s="172"/>
      <c r="J111" s="286"/>
      <c r="K111" s="286"/>
      <c r="L111" s="286"/>
      <c r="M111" s="286"/>
      <c r="N111" s="172"/>
      <c r="O111" s="172"/>
      <c r="P111" s="172"/>
      <c r="Q111" s="172"/>
      <c r="R111" s="172"/>
      <c r="S111" s="172"/>
      <c r="T111" s="172"/>
      <c r="U111" s="172"/>
      <c r="V111" s="172"/>
      <c r="W111" s="172"/>
      <c r="X111" s="172"/>
      <c r="Y111" s="172"/>
      <c r="Z111" s="172"/>
      <c r="AA111" s="172"/>
      <c r="AB111" s="172"/>
      <c r="AC111" s="172"/>
      <c r="AD111" s="172"/>
      <c r="AE111" s="286"/>
      <c r="AF111" s="286"/>
      <c r="AG111" s="172"/>
      <c r="AH111" s="172"/>
      <c r="AI111" s="172"/>
      <c r="AJ111" s="172"/>
      <c r="AK111" s="172"/>
      <c r="AL111" s="287"/>
      <c r="AM111" s="288"/>
      <c r="AN111" s="23"/>
      <c r="AO111" s="23"/>
      <c r="AP111" s="23"/>
      <c r="AQ111" s="287"/>
      <c r="AR111" s="287"/>
      <c r="AS111" s="287"/>
      <c r="AT111" s="287"/>
      <c r="AU111" s="287"/>
      <c r="AV111" s="287"/>
      <c r="AW111" s="287"/>
      <c r="AX111" s="287"/>
      <c r="AY111" s="287"/>
      <c r="AZ111" s="287"/>
      <c r="BA111" s="287"/>
      <c r="BC111" s="289"/>
    </row>
    <row r="112" spans="1:55" ht="15.75" customHeight="1" x14ac:dyDescent="0.25">
      <c r="A112" s="726" t="s">
        <v>518</v>
      </c>
      <c r="B112" s="313" t="s">
        <v>519</v>
      </c>
      <c r="C112" s="291"/>
      <c r="D112" s="23"/>
      <c r="E112" s="285">
        <f t="shared" si="4"/>
        <v>3</v>
      </c>
      <c r="F112" s="302"/>
      <c r="G112" s="302"/>
      <c r="H112" s="302"/>
      <c r="I112" s="302"/>
      <c r="J112" s="303"/>
      <c r="K112" s="303"/>
      <c r="L112" s="303"/>
      <c r="M112" s="303"/>
      <c r="N112" s="302"/>
      <c r="O112" s="302"/>
      <c r="P112" s="302"/>
      <c r="Q112" s="302"/>
      <c r="R112" s="302"/>
      <c r="S112" s="302"/>
      <c r="T112" s="302"/>
      <c r="U112" s="302"/>
      <c r="V112" s="302"/>
      <c r="W112" s="302"/>
      <c r="X112" s="302"/>
      <c r="Y112" s="302"/>
      <c r="Z112" s="302"/>
      <c r="AA112" s="302"/>
      <c r="AB112" s="302"/>
      <c r="AC112" s="302"/>
      <c r="AD112" s="302"/>
      <c r="AE112" s="303"/>
      <c r="AF112" s="303"/>
      <c r="AG112" s="302"/>
      <c r="AH112" s="302"/>
      <c r="AI112" s="302" t="s">
        <v>421</v>
      </c>
      <c r="AJ112" s="302" t="s">
        <v>421</v>
      </c>
      <c r="AK112" s="302" t="s">
        <v>421</v>
      </c>
      <c r="AL112" s="311"/>
      <c r="AM112" s="312"/>
      <c r="AN112" s="23"/>
      <c r="AO112" s="23"/>
      <c r="AP112" s="23"/>
      <c r="AQ112" s="311"/>
      <c r="AR112" s="311"/>
      <c r="AS112" s="311"/>
      <c r="AT112" s="311"/>
      <c r="AU112" s="311"/>
      <c r="AV112" s="311"/>
      <c r="AW112" s="311"/>
      <c r="AX112" s="311"/>
      <c r="AY112" s="311"/>
      <c r="AZ112" s="311"/>
      <c r="BA112" s="311"/>
      <c r="BC112" s="289"/>
    </row>
    <row r="113" spans="1:55" ht="15.75" customHeight="1" x14ac:dyDescent="0.25">
      <c r="A113" s="726"/>
      <c r="B113" s="313" t="s">
        <v>520</v>
      </c>
      <c r="C113" s="172"/>
      <c r="D113" s="297"/>
      <c r="E113" s="285">
        <f t="shared" si="4"/>
        <v>3</v>
      </c>
      <c r="F113" s="302"/>
      <c r="G113" s="302"/>
      <c r="H113" s="302"/>
      <c r="I113" s="302"/>
      <c r="J113" s="303"/>
      <c r="K113" s="303"/>
      <c r="L113" s="303"/>
      <c r="M113" s="303"/>
      <c r="N113" s="302"/>
      <c r="O113" s="302"/>
      <c r="P113" s="302"/>
      <c r="Q113" s="302"/>
      <c r="R113" s="302"/>
      <c r="S113" s="302"/>
      <c r="T113" s="302"/>
      <c r="U113" s="302"/>
      <c r="V113" s="302"/>
      <c r="W113" s="302"/>
      <c r="X113" s="302"/>
      <c r="Y113" s="302"/>
      <c r="Z113" s="302"/>
      <c r="AA113" s="302"/>
      <c r="AB113" s="302"/>
      <c r="AC113" s="302"/>
      <c r="AD113" s="302"/>
      <c r="AE113" s="303"/>
      <c r="AF113" s="303"/>
      <c r="AG113" s="302"/>
      <c r="AH113" s="302"/>
      <c r="AI113" s="302" t="s">
        <v>421</v>
      </c>
      <c r="AJ113" s="302" t="s">
        <v>421</v>
      </c>
      <c r="AK113" s="302" t="s">
        <v>421</v>
      </c>
      <c r="AL113" s="311"/>
      <c r="AM113" s="312"/>
      <c r="AN113" s="23"/>
      <c r="AO113" s="23"/>
      <c r="AP113" s="23"/>
      <c r="AQ113" s="311"/>
      <c r="AR113" s="311"/>
      <c r="AS113" s="311"/>
      <c r="AT113" s="311"/>
      <c r="AU113" s="311"/>
      <c r="AV113" s="311"/>
      <c r="AW113" s="311"/>
      <c r="AX113" s="311"/>
      <c r="AY113" s="311"/>
      <c r="AZ113" s="311"/>
      <c r="BA113" s="311"/>
      <c r="BC113" s="289"/>
    </row>
    <row r="114" spans="1:55" ht="15.75" customHeight="1" x14ac:dyDescent="0.25">
      <c r="A114" s="726"/>
      <c r="B114" s="313" t="s">
        <v>521</v>
      </c>
      <c r="C114" s="172"/>
      <c r="D114" s="23"/>
      <c r="E114" s="285">
        <f t="shared" si="4"/>
        <v>3</v>
      </c>
      <c r="F114" s="302"/>
      <c r="G114" s="302"/>
      <c r="H114" s="302"/>
      <c r="I114" s="302"/>
      <c r="J114" s="303"/>
      <c r="K114" s="303"/>
      <c r="L114" s="303"/>
      <c r="M114" s="303"/>
      <c r="N114" s="302"/>
      <c r="O114" s="302"/>
      <c r="P114" s="302"/>
      <c r="Q114" s="302"/>
      <c r="R114" s="302"/>
      <c r="S114" s="302"/>
      <c r="T114" s="302"/>
      <c r="U114" s="302"/>
      <c r="V114" s="302"/>
      <c r="W114" s="302"/>
      <c r="X114" s="302" t="s">
        <v>421</v>
      </c>
      <c r="Y114" s="302"/>
      <c r="Z114" s="302"/>
      <c r="AA114" s="302"/>
      <c r="AB114" s="302"/>
      <c r="AC114" s="302"/>
      <c r="AD114" s="302"/>
      <c r="AE114" s="303"/>
      <c r="AF114" s="303"/>
      <c r="AG114" s="302"/>
      <c r="AH114" s="302" t="s">
        <v>421</v>
      </c>
      <c r="AI114" s="302"/>
      <c r="AJ114" s="302"/>
      <c r="AK114" s="302" t="s">
        <v>421</v>
      </c>
      <c r="AL114" s="311"/>
      <c r="AM114" s="312"/>
      <c r="AN114" s="23"/>
      <c r="AO114" s="23"/>
      <c r="AP114" s="23"/>
      <c r="AQ114" s="311"/>
      <c r="AR114" s="311"/>
      <c r="AS114" s="311"/>
      <c r="AT114" s="311"/>
      <c r="AU114" s="311"/>
      <c r="AV114" s="311"/>
      <c r="AW114" s="311"/>
      <c r="AX114" s="311"/>
      <c r="AY114" s="311"/>
      <c r="AZ114" s="311"/>
      <c r="BA114" s="311"/>
      <c r="BC114" s="289"/>
    </row>
    <row r="115" spans="1:55" ht="15.75" customHeight="1" x14ac:dyDescent="0.25">
      <c r="A115" s="726"/>
      <c r="B115" s="313"/>
      <c r="C115" s="291"/>
      <c r="D115" s="297"/>
      <c r="E115" s="285">
        <f t="shared" si="4"/>
        <v>0</v>
      </c>
      <c r="F115" s="309"/>
      <c r="G115" s="309"/>
      <c r="H115" s="309"/>
      <c r="I115" s="309"/>
      <c r="J115" s="310"/>
      <c r="K115" s="310"/>
      <c r="L115" s="310"/>
      <c r="M115" s="310"/>
      <c r="N115" s="309"/>
      <c r="O115" s="309"/>
      <c r="P115" s="309"/>
      <c r="Q115" s="309"/>
      <c r="R115" s="309"/>
      <c r="S115" s="309"/>
      <c r="T115" s="309"/>
      <c r="U115" s="309"/>
      <c r="V115" s="309"/>
      <c r="W115" s="309"/>
      <c r="X115" s="309"/>
      <c r="Y115" s="309"/>
      <c r="Z115" s="309"/>
      <c r="AA115" s="309"/>
      <c r="AB115" s="309"/>
      <c r="AC115" s="309"/>
      <c r="AD115" s="309"/>
      <c r="AE115" s="310"/>
      <c r="AF115" s="310"/>
      <c r="AG115" s="309"/>
      <c r="AH115" s="309"/>
      <c r="AI115" s="309"/>
      <c r="AJ115" s="309"/>
      <c r="AK115" s="309"/>
      <c r="AL115" s="311"/>
      <c r="AM115" s="312"/>
      <c r="AN115" s="23"/>
      <c r="AO115" s="23"/>
      <c r="AP115" s="23"/>
      <c r="AQ115" s="311"/>
      <c r="AR115" s="311"/>
      <c r="AS115" s="311"/>
      <c r="AT115" s="311"/>
      <c r="AU115" s="311"/>
      <c r="AV115" s="311"/>
      <c r="AW115" s="311"/>
      <c r="AX115" s="311"/>
      <c r="AY115" s="311"/>
      <c r="AZ115" s="311"/>
      <c r="BA115" s="311"/>
      <c r="BC115" s="289"/>
    </row>
    <row r="116" spans="1:55" ht="15.75" hidden="1" customHeight="1" x14ac:dyDescent="0.25">
      <c r="A116" s="726"/>
      <c r="B116" s="313"/>
      <c r="C116" s="291"/>
      <c r="D116" s="297"/>
      <c r="E116" s="285">
        <f t="shared" si="4"/>
        <v>0</v>
      </c>
      <c r="F116" s="172"/>
      <c r="G116" s="172"/>
      <c r="H116" s="172"/>
      <c r="I116" s="172"/>
      <c r="J116" s="286"/>
      <c r="K116" s="286"/>
      <c r="L116" s="286"/>
      <c r="M116" s="286"/>
      <c r="N116" s="172"/>
      <c r="O116" s="172"/>
      <c r="P116" s="172"/>
      <c r="Q116" s="172"/>
      <c r="R116" s="172"/>
      <c r="S116" s="172"/>
      <c r="T116" s="172"/>
      <c r="U116" s="172"/>
      <c r="V116" s="172"/>
      <c r="W116" s="172"/>
      <c r="X116" s="172"/>
      <c r="Y116" s="172"/>
      <c r="Z116" s="172"/>
      <c r="AA116" s="172"/>
      <c r="AB116" s="172"/>
      <c r="AC116" s="172"/>
      <c r="AD116" s="172"/>
      <c r="AE116" s="286"/>
      <c r="AF116" s="286"/>
      <c r="AG116" s="172"/>
      <c r="AH116" s="172"/>
      <c r="AI116" s="172"/>
      <c r="AJ116" s="172"/>
      <c r="AK116" s="172"/>
      <c r="AL116" s="287"/>
      <c r="AM116" s="288"/>
      <c r="AN116" s="23"/>
      <c r="AO116" s="23"/>
      <c r="AP116" s="23"/>
      <c r="AQ116" s="287"/>
      <c r="AR116" s="287"/>
      <c r="AS116" s="287"/>
      <c r="AT116" s="287"/>
      <c r="AU116" s="287"/>
      <c r="AV116" s="287"/>
      <c r="AW116" s="287"/>
      <c r="AX116" s="287"/>
      <c r="AY116" s="287"/>
      <c r="AZ116" s="287"/>
      <c r="BA116" s="287"/>
      <c r="BC116" s="289"/>
    </row>
    <row r="117" spans="1:55" ht="15.75" hidden="1" customHeight="1" x14ac:dyDescent="0.25">
      <c r="A117" s="726"/>
      <c r="B117" s="313"/>
      <c r="C117" s="291"/>
      <c r="D117" s="297"/>
      <c r="E117" s="285">
        <f t="shared" si="4"/>
        <v>0</v>
      </c>
      <c r="F117" s="172"/>
      <c r="G117" s="172"/>
      <c r="H117" s="172"/>
      <c r="I117" s="172"/>
      <c r="J117" s="286"/>
      <c r="K117" s="286"/>
      <c r="L117" s="286"/>
      <c r="M117" s="286"/>
      <c r="N117" s="172"/>
      <c r="O117" s="172"/>
      <c r="P117" s="172"/>
      <c r="Q117" s="172"/>
      <c r="R117" s="172"/>
      <c r="S117" s="172"/>
      <c r="T117" s="172"/>
      <c r="U117" s="172"/>
      <c r="V117" s="172"/>
      <c r="W117" s="172"/>
      <c r="X117" s="172"/>
      <c r="Y117" s="172"/>
      <c r="Z117" s="172"/>
      <c r="AA117" s="172"/>
      <c r="AB117" s="172"/>
      <c r="AC117" s="172"/>
      <c r="AD117" s="172"/>
      <c r="AE117" s="286"/>
      <c r="AF117" s="286"/>
      <c r="AG117" s="172"/>
      <c r="AH117" s="172"/>
      <c r="AI117" s="172"/>
      <c r="AJ117" s="172"/>
      <c r="AK117" s="172"/>
      <c r="AL117" s="287"/>
      <c r="AM117" s="288"/>
      <c r="AN117" s="23"/>
      <c r="AO117" s="23"/>
      <c r="AP117" s="23"/>
      <c r="AQ117" s="287"/>
      <c r="AR117" s="287"/>
      <c r="AS117" s="287"/>
      <c r="AT117" s="287"/>
      <c r="AU117" s="287"/>
      <c r="AV117" s="287"/>
      <c r="AW117" s="287"/>
      <c r="AX117" s="287"/>
      <c r="AY117" s="287"/>
      <c r="AZ117" s="287"/>
      <c r="BA117" s="287"/>
      <c r="BC117" s="289"/>
    </row>
    <row r="118" spans="1:55" ht="15.75" hidden="1" customHeight="1" x14ac:dyDescent="0.25">
      <c r="A118" s="726"/>
      <c r="B118" s="313"/>
      <c r="C118" s="291"/>
      <c r="D118" s="297"/>
      <c r="E118" s="285">
        <f t="shared" si="4"/>
        <v>0</v>
      </c>
      <c r="F118" s="172"/>
      <c r="G118" s="172"/>
      <c r="H118" s="172"/>
      <c r="I118" s="172"/>
      <c r="J118" s="286"/>
      <c r="K118" s="286"/>
      <c r="L118" s="286"/>
      <c r="M118" s="286"/>
      <c r="N118" s="172"/>
      <c r="O118" s="172"/>
      <c r="P118" s="172"/>
      <c r="Q118" s="172"/>
      <c r="R118" s="172"/>
      <c r="S118" s="172"/>
      <c r="T118" s="172"/>
      <c r="U118" s="172"/>
      <c r="V118" s="172"/>
      <c r="W118" s="172"/>
      <c r="X118" s="172"/>
      <c r="Y118" s="172"/>
      <c r="Z118" s="172"/>
      <c r="AA118" s="172"/>
      <c r="AB118" s="172"/>
      <c r="AC118" s="172"/>
      <c r="AD118" s="172"/>
      <c r="AE118" s="286"/>
      <c r="AF118" s="286"/>
      <c r="AG118" s="172"/>
      <c r="AH118" s="172"/>
      <c r="AI118" s="172"/>
      <c r="AJ118" s="172"/>
      <c r="AK118" s="172"/>
      <c r="AL118" s="287"/>
      <c r="AM118" s="288"/>
      <c r="AN118" s="23"/>
      <c r="AO118" s="23"/>
      <c r="AP118" s="23"/>
      <c r="AQ118" s="287"/>
      <c r="AR118" s="287"/>
      <c r="AS118" s="287"/>
      <c r="AT118" s="287"/>
      <c r="AU118" s="287"/>
      <c r="AV118" s="287"/>
      <c r="AW118" s="287"/>
      <c r="AX118" s="287"/>
      <c r="AY118" s="287"/>
      <c r="AZ118" s="287"/>
      <c r="BA118" s="287"/>
      <c r="BC118" s="289"/>
    </row>
    <row r="119" spans="1:55" ht="15.75" hidden="1" customHeight="1" x14ac:dyDescent="0.25">
      <c r="A119" s="726"/>
      <c r="B119" s="313"/>
      <c r="C119" s="291"/>
      <c r="D119" s="297"/>
      <c r="E119" s="285">
        <f t="shared" si="4"/>
        <v>0</v>
      </c>
      <c r="F119" s="172"/>
      <c r="G119" s="172"/>
      <c r="H119" s="172"/>
      <c r="I119" s="172"/>
      <c r="J119" s="286"/>
      <c r="K119" s="286"/>
      <c r="L119" s="286"/>
      <c r="M119" s="286"/>
      <c r="N119" s="172"/>
      <c r="O119" s="172"/>
      <c r="P119" s="172"/>
      <c r="Q119" s="172"/>
      <c r="R119" s="172"/>
      <c r="S119" s="172"/>
      <c r="T119" s="172"/>
      <c r="U119" s="172"/>
      <c r="V119" s="172"/>
      <c r="W119" s="172"/>
      <c r="X119" s="172"/>
      <c r="Y119" s="172"/>
      <c r="Z119" s="172"/>
      <c r="AA119" s="172"/>
      <c r="AB119" s="172"/>
      <c r="AC119" s="172"/>
      <c r="AD119" s="172"/>
      <c r="AE119" s="286"/>
      <c r="AF119" s="286"/>
      <c r="AG119" s="172"/>
      <c r="AH119" s="172"/>
      <c r="AI119" s="172"/>
      <c r="AJ119" s="172"/>
      <c r="AK119" s="172"/>
      <c r="AL119" s="287"/>
      <c r="AM119" s="288"/>
      <c r="AN119" s="23"/>
      <c r="AO119" s="23"/>
      <c r="AP119" s="23"/>
      <c r="AQ119" s="287"/>
      <c r="AR119" s="287"/>
      <c r="AS119" s="287"/>
      <c r="AT119" s="287"/>
      <c r="AU119" s="287"/>
      <c r="AV119" s="287"/>
      <c r="AW119" s="287"/>
      <c r="AX119" s="287"/>
      <c r="AY119" s="287"/>
      <c r="AZ119" s="287"/>
      <c r="BA119" s="287"/>
      <c r="BC119" s="289"/>
    </row>
    <row r="120" spans="1:55" ht="15.75" hidden="1" customHeight="1" x14ac:dyDescent="0.25">
      <c r="A120" s="726"/>
      <c r="B120" s="313"/>
      <c r="C120" s="291"/>
      <c r="D120" s="297"/>
      <c r="E120" s="285">
        <f t="shared" si="4"/>
        <v>0</v>
      </c>
      <c r="F120" s="172"/>
      <c r="G120" s="172"/>
      <c r="H120" s="172"/>
      <c r="I120" s="172"/>
      <c r="J120" s="286"/>
      <c r="K120" s="286"/>
      <c r="L120" s="286"/>
      <c r="M120" s="286"/>
      <c r="N120" s="172"/>
      <c r="O120" s="172"/>
      <c r="P120" s="172"/>
      <c r="Q120" s="172"/>
      <c r="R120" s="172"/>
      <c r="S120" s="172"/>
      <c r="T120" s="172"/>
      <c r="U120" s="172"/>
      <c r="V120" s="172"/>
      <c r="W120" s="172"/>
      <c r="X120" s="172"/>
      <c r="Y120" s="172"/>
      <c r="Z120" s="172"/>
      <c r="AA120" s="172"/>
      <c r="AB120" s="172"/>
      <c r="AC120" s="172"/>
      <c r="AD120" s="172"/>
      <c r="AE120" s="286"/>
      <c r="AF120" s="286"/>
      <c r="AG120" s="172"/>
      <c r="AH120" s="172"/>
      <c r="AI120" s="172"/>
      <c r="AJ120" s="172"/>
      <c r="AK120" s="172"/>
      <c r="AL120" s="287"/>
      <c r="AM120" s="288"/>
      <c r="AN120" s="23"/>
      <c r="AO120" s="23"/>
      <c r="AP120" s="23"/>
      <c r="AQ120" s="287"/>
      <c r="AR120" s="287"/>
      <c r="AS120" s="287"/>
      <c r="AT120" s="287"/>
      <c r="AU120" s="287"/>
      <c r="AV120" s="287"/>
      <c r="AW120" s="287"/>
      <c r="AX120" s="287"/>
      <c r="AY120" s="287"/>
      <c r="AZ120" s="287"/>
      <c r="BA120" s="287"/>
      <c r="BC120" s="289"/>
    </row>
    <row r="121" spans="1:55" ht="15.75" hidden="1" customHeight="1" x14ac:dyDescent="0.25">
      <c r="A121" s="726"/>
      <c r="B121" s="313"/>
      <c r="C121" s="291"/>
      <c r="D121" s="297"/>
      <c r="E121" s="285">
        <f t="shared" si="4"/>
        <v>0</v>
      </c>
      <c r="F121" s="172"/>
      <c r="G121" s="172"/>
      <c r="H121" s="172"/>
      <c r="I121" s="172"/>
      <c r="J121" s="286"/>
      <c r="K121" s="286"/>
      <c r="L121" s="286"/>
      <c r="M121" s="286"/>
      <c r="N121" s="172"/>
      <c r="O121" s="172"/>
      <c r="P121" s="172"/>
      <c r="Q121" s="172"/>
      <c r="R121" s="172"/>
      <c r="S121" s="172"/>
      <c r="T121" s="172"/>
      <c r="U121" s="172"/>
      <c r="V121" s="172"/>
      <c r="W121" s="172"/>
      <c r="X121" s="172"/>
      <c r="Y121" s="172"/>
      <c r="Z121" s="172"/>
      <c r="AA121" s="172"/>
      <c r="AB121" s="172"/>
      <c r="AC121" s="172"/>
      <c r="AD121" s="172"/>
      <c r="AE121" s="286"/>
      <c r="AF121" s="286"/>
      <c r="AG121" s="172"/>
      <c r="AH121" s="172"/>
      <c r="AI121" s="172"/>
      <c r="AJ121" s="172"/>
      <c r="AK121" s="172"/>
      <c r="AL121" s="287"/>
      <c r="AM121" s="288"/>
      <c r="AN121" s="23"/>
      <c r="AO121" s="23"/>
      <c r="AP121" s="23"/>
      <c r="AQ121" s="287"/>
      <c r="AR121" s="287"/>
      <c r="AS121" s="287"/>
      <c r="AT121" s="287"/>
      <c r="AU121" s="287"/>
      <c r="AV121" s="287"/>
      <c r="AW121" s="287"/>
      <c r="AX121" s="287"/>
      <c r="AY121" s="287"/>
      <c r="AZ121" s="287"/>
      <c r="BA121" s="287"/>
      <c r="BC121" s="289"/>
    </row>
    <row r="122" spans="1:55" ht="15.75" hidden="1" customHeight="1" x14ac:dyDescent="0.25">
      <c r="A122" s="726"/>
      <c r="B122" s="313"/>
      <c r="C122" s="291"/>
      <c r="D122" s="297"/>
      <c r="E122" s="285">
        <f t="shared" si="4"/>
        <v>0</v>
      </c>
      <c r="F122" s="309"/>
      <c r="G122" s="309"/>
      <c r="H122" s="309"/>
      <c r="I122" s="309"/>
      <c r="J122" s="310"/>
      <c r="K122" s="310"/>
      <c r="L122" s="310"/>
      <c r="M122" s="310"/>
      <c r="N122" s="309"/>
      <c r="O122" s="309"/>
      <c r="P122" s="309"/>
      <c r="Q122" s="309"/>
      <c r="R122" s="309"/>
      <c r="S122" s="309"/>
      <c r="T122" s="309"/>
      <c r="U122" s="309"/>
      <c r="V122" s="309"/>
      <c r="W122" s="309"/>
      <c r="X122" s="309"/>
      <c r="Y122" s="309"/>
      <c r="Z122" s="309"/>
      <c r="AA122" s="309"/>
      <c r="AB122" s="309"/>
      <c r="AC122" s="309"/>
      <c r="AD122" s="309"/>
      <c r="AE122" s="310"/>
      <c r="AF122" s="310"/>
      <c r="AG122" s="309"/>
      <c r="AH122" s="309"/>
      <c r="AI122" s="309"/>
      <c r="AJ122" s="309"/>
      <c r="AK122" s="309"/>
      <c r="AL122" s="311"/>
      <c r="AM122" s="312"/>
      <c r="AN122" s="23"/>
      <c r="AO122" s="23"/>
      <c r="AP122" s="23"/>
      <c r="AQ122" s="311"/>
      <c r="AR122" s="311"/>
      <c r="AS122" s="311"/>
      <c r="AT122" s="311"/>
      <c r="AU122" s="311"/>
      <c r="AV122" s="311"/>
      <c r="AW122" s="311"/>
      <c r="AX122" s="311"/>
      <c r="AY122" s="311"/>
      <c r="AZ122" s="311"/>
      <c r="BA122" s="311"/>
      <c r="BC122" s="289"/>
    </row>
    <row r="123" spans="1:55" ht="15.75" hidden="1" customHeight="1" x14ac:dyDescent="0.25">
      <c r="A123" s="726"/>
      <c r="B123" s="313"/>
      <c r="C123" s="291"/>
      <c r="D123" s="297"/>
      <c r="E123" s="285">
        <f t="shared" si="4"/>
        <v>0</v>
      </c>
      <c r="F123" s="172"/>
      <c r="G123" s="172"/>
      <c r="H123" s="172"/>
      <c r="I123" s="172"/>
      <c r="J123" s="286"/>
      <c r="K123" s="286"/>
      <c r="L123" s="286"/>
      <c r="M123" s="286"/>
      <c r="N123" s="172"/>
      <c r="O123" s="172"/>
      <c r="P123" s="172"/>
      <c r="Q123" s="172"/>
      <c r="R123" s="172"/>
      <c r="S123" s="172"/>
      <c r="T123" s="172"/>
      <c r="U123" s="172"/>
      <c r="V123" s="172"/>
      <c r="W123" s="172"/>
      <c r="X123" s="172"/>
      <c r="Y123" s="172"/>
      <c r="Z123" s="172"/>
      <c r="AA123" s="172"/>
      <c r="AB123" s="172"/>
      <c r="AC123" s="172"/>
      <c r="AD123" s="172"/>
      <c r="AE123" s="286"/>
      <c r="AF123" s="286"/>
      <c r="AG123" s="172"/>
      <c r="AH123" s="172"/>
      <c r="AI123" s="172"/>
      <c r="AJ123" s="172"/>
      <c r="AK123" s="172"/>
      <c r="AL123" s="287"/>
      <c r="AM123" s="288"/>
      <c r="AN123" s="23"/>
      <c r="AO123" s="23"/>
      <c r="AP123" s="23"/>
      <c r="AQ123" s="287"/>
      <c r="AR123" s="287"/>
      <c r="AS123" s="287"/>
      <c r="AT123" s="287"/>
      <c r="AU123" s="287"/>
      <c r="AV123" s="287"/>
      <c r="AW123" s="287"/>
      <c r="AX123" s="287"/>
      <c r="AY123" s="287"/>
      <c r="AZ123" s="287"/>
      <c r="BA123" s="287"/>
      <c r="BC123" s="289"/>
    </row>
    <row r="124" spans="1:55" ht="15.75" customHeight="1" x14ac:dyDescent="0.25">
      <c r="A124" s="727" t="s">
        <v>522</v>
      </c>
      <c r="B124" s="293" t="s">
        <v>523</v>
      </c>
      <c r="C124" s="291"/>
      <c r="D124" s="23"/>
      <c r="E124" s="285">
        <f t="shared" si="4"/>
        <v>4</v>
      </c>
      <c r="F124" s="302"/>
      <c r="G124" s="302"/>
      <c r="H124" s="302"/>
      <c r="I124" s="302"/>
      <c r="J124" s="303"/>
      <c r="K124" s="303"/>
      <c r="L124" s="303" t="s">
        <v>421</v>
      </c>
      <c r="M124" s="303"/>
      <c r="N124" s="302"/>
      <c r="O124" s="302"/>
      <c r="P124" s="302"/>
      <c r="Q124" s="302"/>
      <c r="R124" s="302"/>
      <c r="S124" s="302"/>
      <c r="T124" s="302"/>
      <c r="U124" s="302" t="s">
        <v>421</v>
      </c>
      <c r="V124" s="302"/>
      <c r="W124" s="302"/>
      <c r="X124" s="302" t="s">
        <v>421</v>
      </c>
      <c r="Y124" s="302"/>
      <c r="Z124" s="302"/>
      <c r="AA124" s="302"/>
      <c r="AB124" s="302"/>
      <c r="AC124" s="302"/>
      <c r="AD124" s="302"/>
      <c r="AE124" s="303"/>
      <c r="AF124" s="303"/>
      <c r="AG124" s="302"/>
      <c r="AH124" s="302"/>
      <c r="AI124" s="302"/>
      <c r="AJ124" s="302"/>
      <c r="AK124" s="302" t="s">
        <v>421</v>
      </c>
      <c r="AL124" s="278"/>
      <c r="AM124" s="304"/>
      <c r="AN124" s="23"/>
      <c r="AO124" s="23"/>
      <c r="AP124" s="23"/>
      <c r="AQ124" s="278"/>
      <c r="AR124" s="278"/>
      <c r="AS124" s="278"/>
      <c r="AT124" s="278"/>
      <c r="AU124" s="278"/>
      <c r="AV124" s="278"/>
      <c r="AW124" s="278"/>
      <c r="AX124" s="278"/>
      <c r="AY124" s="278"/>
      <c r="AZ124" s="278"/>
      <c r="BA124" s="278"/>
      <c r="BC124" s="289"/>
    </row>
    <row r="125" spans="1:55" ht="15.75" customHeight="1" x14ac:dyDescent="0.25">
      <c r="A125" s="727"/>
      <c r="B125" s="292" t="s">
        <v>524</v>
      </c>
      <c r="C125" s="291"/>
      <c r="D125" s="23"/>
      <c r="E125" s="285">
        <f t="shared" si="4"/>
        <v>3</v>
      </c>
      <c r="F125" s="302"/>
      <c r="G125" s="302"/>
      <c r="H125" s="302"/>
      <c r="I125" s="302"/>
      <c r="J125" s="303"/>
      <c r="K125" s="303" t="s">
        <v>421</v>
      </c>
      <c r="L125" s="303"/>
      <c r="M125" s="303"/>
      <c r="N125" s="302"/>
      <c r="O125" s="302"/>
      <c r="P125" s="302"/>
      <c r="Q125" s="302" t="s">
        <v>421</v>
      </c>
      <c r="R125" s="302"/>
      <c r="S125" s="302" t="s">
        <v>421</v>
      </c>
      <c r="T125" s="302"/>
      <c r="U125" s="302"/>
      <c r="V125" s="302"/>
      <c r="W125" s="302"/>
      <c r="X125" s="302"/>
      <c r="Y125" s="302"/>
      <c r="Z125" s="302"/>
      <c r="AA125" s="302"/>
      <c r="AB125" s="302"/>
      <c r="AC125" s="302"/>
      <c r="AD125" s="302"/>
      <c r="AE125" s="303"/>
      <c r="AF125" s="303"/>
      <c r="AG125" s="302"/>
      <c r="AH125" s="302"/>
      <c r="AI125" s="302"/>
      <c r="AJ125" s="302"/>
      <c r="AK125" s="302"/>
      <c r="AL125" s="278"/>
      <c r="AM125" s="304"/>
      <c r="AN125" s="23"/>
      <c r="AO125" s="23"/>
      <c r="AP125" s="23"/>
      <c r="AQ125" s="278"/>
      <c r="AR125" s="278"/>
      <c r="AS125" s="278"/>
      <c r="AT125" s="278"/>
      <c r="AU125" s="278"/>
      <c r="AV125" s="278"/>
      <c r="AW125" s="278"/>
      <c r="AX125" s="278"/>
      <c r="AY125" s="278"/>
      <c r="AZ125" s="278"/>
      <c r="BA125" s="278"/>
      <c r="BC125" s="289"/>
    </row>
    <row r="126" spans="1:55" ht="15.75" customHeight="1" x14ac:dyDescent="0.25">
      <c r="A126" s="727"/>
      <c r="B126" s="292" t="s">
        <v>525</v>
      </c>
      <c r="C126" s="172"/>
      <c r="D126" s="172"/>
      <c r="E126" s="285">
        <f t="shared" si="4"/>
        <v>4</v>
      </c>
      <c r="F126" s="302" t="s">
        <v>421</v>
      </c>
      <c r="G126" s="302" t="s">
        <v>421</v>
      </c>
      <c r="H126" s="302"/>
      <c r="I126" s="302"/>
      <c r="J126" s="303" t="s">
        <v>421</v>
      </c>
      <c r="K126" s="303"/>
      <c r="L126" s="303"/>
      <c r="M126" s="303"/>
      <c r="N126" s="302"/>
      <c r="O126" s="302"/>
      <c r="P126" s="302"/>
      <c r="Q126" s="302"/>
      <c r="R126" s="302"/>
      <c r="S126" s="302" t="s">
        <v>421</v>
      </c>
      <c r="T126" s="302"/>
      <c r="U126" s="302"/>
      <c r="V126" s="302"/>
      <c r="W126" s="302"/>
      <c r="X126" s="302"/>
      <c r="Y126" s="302"/>
      <c r="Z126" s="302"/>
      <c r="AA126" s="302"/>
      <c r="AB126" s="302"/>
      <c r="AC126" s="302"/>
      <c r="AD126" s="302"/>
      <c r="AE126" s="303"/>
      <c r="AF126" s="303"/>
      <c r="AG126" s="302"/>
      <c r="AH126" s="302"/>
      <c r="AI126" s="302"/>
      <c r="AJ126" s="302"/>
      <c r="AK126" s="302"/>
      <c r="AL126" s="278"/>
      <c r="AM126" s="304"/>
      <c r="AN126" s="23"/>
      <c r="AO126" s="23"/>
      <c r="AP126" s="23"/>
      <c r="AQ126" s="278"/>
      <c r="AR126" s="278"/>
      <c r="AS126" s="278"/>
      <c r="AT126" s="278"/>
      <c r="AU126" s="278"/>
      <c r="AV126" s="278"/>
      <c r="AW126" s="278"/>
      <c r="AX126" s="278"/>
      <c r="AY126" s="278"/>
      <c r="AZ126" s="278"/>
      <c r="BA126" s="278"/>
      <c r="BC126" s="289"/>
    </row>
    <row r="127" spans="1:55" ht="15.75" customHeight="1" x14ac:dyDescent="0.25">
      <c r="A127" s="727"/>
      <c r="B127" s="293" t="s">
        <v>526</v>
      </c>
      <c r="C127" s="291"/>
      <c r="D127" s="297"/>
      <c r="E127" s="285">
        <f t="shared" si="4"/>
        <v>4</v>
      </c>
      <c r="F127" s="302"/>
      <c r="G127" s="302"/>
      <c r="H127" s="302"/>
      <c r="I127" s="302"/>
      <c r="J127" s="303"/>
      <c r="K127" s="303" t="s">
        <v>421</v>
      </c>
      <c r="L127" s="303"/>
      <c r="M127" s="303" t="s">
        <v>421</v>
      </c>
      <c r="N127" s="302"/>
      <c r="O127" s="302"/>
      <c r="P127" s="302"/>
      <c r="Q127" s="302"/>
      <c r="R127" s="302"/>
      <c r="S127" s="302"/>
      <c r="T127" s="302"/>
      <c r="U127" s="302" t="s">
        <v>421</v>
      </c>
      <c r="V127" s="302"/>
      <c r="W127" s="302"/>
      <c r="X127" s="302" t="s">
        <v>421</v>
      </c>
      <c r="Y127" s="302"/>
      <c r="Z127" s="302"/>
      <c r="AA127" s="302"/>
      <c r="AB127" s="302"/>
      <c r="AC127" s="302"/>
      <c r="AD127" s="302"/>
      <c r="AE127" s="303"/>
      <c r="AF127" s="303"/>
      <c r="AG127" s="302"/>
      <c r="AH127" s="302"/>
      <c r="AI127" s="302"/>
      <c r="AJ127" s="302"/>
      <c r="AK127" s="302"/>
      <c r="AL127" s="278"/>
      <c r="AM127" s="304"/>
      <c r="AN127" s="23"/>
      <c r="AO127" s="23"/>
      <c r="AP127" s="23"/>
      <c r="AQ127" s="278"/>
      <c r="AR127" s="278"/>
      <c r="AS127" s="278"/>
      <c r="AT127" s="278"/>
      <c r="AU127" s="278"/>
      <c r="AV127" s="278"/>
      <c r="AW127" s="278"/>
      <c r="AX127" s="278"/>
      <c r="AY127" s="278"/>
      <c r="AZ127" s="278"/>
      <c r="BA127" s="278"/>
      <c r="BC127" s="289"/>
    </row>
    <row r="128" spans="1:55" ht="15.75" customHeight="1" x14ac:dyDescent="0.25">
      <c r="A128" s="727"/>
      <c r="B128" s="293" t="s">
        <v>527</v>
      </c>
      <c r="C128" s="294"/>
      <c r="D128" s="297"/>
      <c r="E128" s="285">
        <f t="shared" si="4"/>
        <v>4</v>
      </c>
      <c r="F128" s="302"/>
      <c r="G128" s="302" t="s">
        <v>421</v>
      </c>
      <c r="H128" s="302"/>
      <c r="I128" s="302"/>
      <c r="J128" s="303"/>
      <c r="K128" s="303" t="s">
        <v>421</v>
      </c>
      <c r="L128" s="303"/>
      <c r="M128" s="303" t="s">
        <v>421</v>
      </c>
      <c r="N128" s="302"/>
      <c r="O128" s="302"/>
      <c r="P128" s="302"/>
      <c r="Q128" s="302"/>
      <c r="R128" s="302"/>
      <c r="S128" s="302"/>
      <c r="T128" s="302"/>
      <c r="U128" s="302"/>
      <c r="V128" s="302"/>
      <c r="W128" s="302"/>
      <c r="X128" s="302" t="s">
        <v>421</v>
      </c>
      <c r="Y128" s="302"/>
      <c r="Z128" s="302"/>
      <c r="AA128" s="302"/>
      <c r="AB128" s="302"/>
      <c r="AC128" s="302"/>
      <c r="AD128" s="302"/>
      <c r="AE128" s="303"/>
      <c r="AF128" s="303"/>
      <c r="AG128" s="302"/>
      <c r="AH128" s="302"/>
      <c r="AI128" s="302"/>
      <c r="AJ128" s="302"/>
      <c r="AK128" s="302"/>
      <c r="AL128" s="278"/>
      <c r="AM128" s="304"/>
      <c r="AN128" s="23"/>
      <c r="AO128" s="23"/>
      <c r="AP128" s="23"/>
      <c r="AQ128" s="278"/>
      <c r="AR128" s="278"/>
      <c r="AS128" s="278"/>
      <c r="AT128" s="278"/>
      <c r="AU128" s="278"/>
      <c r="AV128" s="278"/>
      <c r="AW128" s="278"/>
      <c r="AX128" s="278"/>
      <c r="AY128" s="278"/>
      <c r="AZ128" s="278"/>
      <c r="BA128" s="278"/>
      <c r="BC128" s="289"/>
    </row>
    <row r="129" spans="1:55" ht="15.75" customHeight="1" x14ac:dyDescent="0.25">
      <c r="A129" s="727"/>
      <c r="B129" s="314"/>
      <c r="C129" s="294"/>
      <c r="D129" s="297"/>
      <c r="E129" s="285">
        <f t="shared" si="4"/>
        <v>0</v>
      </c>
      <c r="F129" s="302"/>
      <c r="G129" s="302"/>
      <c r="H129" s="302"/>
      <c r="I129" s="302"/>
      <c r="J129" s="303"/>
      <c r="K129" s="303"/>
      <c r="L129" s="303"/>
      <c r="M129" s="303"/>
      <c r="N129" s="302"/>
      <c r="O129" s="302"/>
      <c r="P129" s="302"/>
      <c r="Q129" s="302"/>
      <c r="R129" s="302"/>
      <c r="S129" s="302"/>
      <c r="T129" s="302"/>
      <c r="U129" s="302"/>
      <c r="V129" s="302"/>
      <c r="W129" s="302"/>
      <c r="X129" s="302"/>
      <c r="Y129" s="302"/>
      <c r="Z129" s="302"/>
      <c r="AA129" s="302"/>
      <c r="AB129" s="302"/>
      <c r="AC129" s="302"/>
      <c r="AD129" s="302"/>
      <c r="AE129" s="303"/>
      <c r="AF129" s="303"/>
      <c r="AG129" s="302"/>
      <c r="AH129" s="302"/>
      <c r="AI129" s="302"/>
      <c r="AJ129" s="302"/>
      <c r="AK129" s="302"/>
      <c r="AL129" s="278"/>
      <c r="AM129" s="304"/>
      <c r="AN129" s="23"/>
      <c r="AO129" s="23"/>
      <c r="AP129" s="23"/>
      <c r="AQ129" s="278"/>
      <c r="AR129" s="278"/>
      <c r="AS129" s="278"/>
      <c r="AT129" s="278"/>
      <c r="AU129" s="278"/>
      <c r="AV129" s="278"/>
      <c r="AW129" s="278"/>
      <c r="AX129" s="278"/>
      <c r="AY129" s="278"/>
      <c r="AZ129" s="278"/>
      <c r="BA129" s="278"/>
      <c r="BC129" s="289"/>
    </row>
    <row r="130" spans="1:55" ht="15.75" hidden="1" customHeight="1" x14ac:dyDescent="0.25">
      <c r="A130" s="727"/>
      <c r="B130" s="315"/>
      <c r="C130" s="294"/>
      <c r="D130" s="297"/>
      <c r="E130" s="285">
        <f t="shared" si="4"/>
        <v>0</v>
      </c>
      <c r="F130" s="302"/>
      <c r="G130" s="302"/>
      <c r="H130" s="302"/>
      <c r="I130" s="302"/>
      <c r="J130" s="303"/>
      <c r="K130" s="303"/>
      <c r="L130" s="303"/>
      <c r="M130" s="303"/>
      <c r="N130" s="302"/>
      <c r="O130" s="302"/>
      <c r="P130" s="302"/>
      <c r="Q130" s="302"/>
      <c r="R130" s="302"/>
      <c r="S130" s="302"/>
      <c r="T130" s="302"/>
      <c r="U130" s="302"/>
      <c r="V130" s="302"/>
      <c r="W130" s="302"/>
      <c r="X130" s="302"/>
      <c r="Y130" s="302"/>
      <c r="Z130" s="302"/>
      <c r="AA130" s="302"/>
      <c r="AB130" s="302"/>
      <c r="AC130" s="302"/>
      <c r="AD130" s="302"/>
      <c r="AE130" s="303"/>
      <c r="AF130" s="303"/>
      <c r="AG130" s="302"/>
      <c r="AH130" s="302"/>
      <c r="AI130" s="302"/>
      <c r="AJ130" s="302"/>
      <c r="AK130" s="302"/>
      <c r="AL130" s="278"/>
      <c r="AM130" s="304"/>
      <c r="AN130" s="23"/>
      <c r="AO130" s="23"/>
      <c r="AP130" s="23"/>
      <c r="AQ130" s="278"/>
      <c r="AR130" s="278"/>
      <c r="AS130" s="278"/>
      <c r="AT130" s="278"/>
      <c r="AU130" s="278"/>
      <c r="AV130" s="278"/>
      <c r="AW130" s="278"/>
      <c r="AX130" s="278"/>
      <c r="AY130" s="278"/>
      <c r="AZ130" s="278"/>
      <c r="BA130" s="278"/>
      <c r="BC130" s="289"/>
    </row>
    <row r="131" spans="1:55" ht="15.75" hidden="1" customHeight="1" x14ac:dyDescent="0.25">
      <c r="A131" s="727"/>
      <c r="B131" s="314"/>
      <c r="C131" s="291"/>
      <c r="D131" s="297"/>
      <c r="E131" s="285">
        <f t="shared" si="4"/>
        <v>0</v>
      </c>
      <c r="F131" s="302"/>
      <c r="G131" s="302"/>
      <c r="H131" s="302"/>
      <c r="I131" s="302"/>
      <c r="J131" s="303"/>
      <c r="K131" s="303"/>
      <c r="L131" s="303"/>
      <c r="M131" s="303"/>
      <c r="N131" s="302"/>
      <c r="O131" s="302"/>
      <c r="P131" s="302"/>
      <c r="Q131" s="302"/>
      <c r="R131" s="302"/>
      <c r="S131" s="302"/>
      <c r="T131" s="302"/>
      <c r="U131" s="302"/>
      <c r="V131" s="302"/>
      <c r="W131" s="302"/>
      <c r="X131" s="302"/>
      <c r="Y131" s="302"/>
      <c r="Z131" s="302"/>
      <c r="AA131" s="302"/>
      <c r="AB131" s="302"/>
      <c r="AC131" s="302"/>
      <c r="AD131" s="302"/>
      <c r="AE131" s="303"/>
      <c r="AF131" s="303"/>
      <c r="AG131" s="302"/>
      <c r="AH131" s="302"/>
      <c r="AI131" s="302"/>
      <c r="AJ131" s="302"/>
      <c r="AK131" s="302"/>
      <c r="AL131" s="278"/>
      <c r="AM131" s="304"/>
      <c r="AN131" s="23"/>
      <c r="AO131" s="23"/>
      <c r="AP131" s="23"/>
      <c r="AQ131" s="278"/>
      <c r="AR131" s="278"/>
      <c r="AS131" s="278"/>
      <c r="AT131" s="278"/>
      <c r="AU131" s="278"/>
      <c r="AV131" s="278"/>
      <c r="AW131" s="278"/>
      <c r="AX131" s="278"/>
      <c r="AY131" s="278"/>
      <c r="AZ131" s="278"/>
      <c r="BA131" s="278"/>
      <c r="BC131" s="289"/>
    </row>
    <row r="132" spans="1:55" ht="15.75" hidden="1" customHeight="1" x14ac:dyDescent="0.25">
      <c r="A132" s="727"/>
      <c r="B132" s="315"/>
      <c r="C132" s="294"/>
      <c r="D132" s="297"/>
      <c r="E132" s="285">
        <f t="shared" ref="E132:E163" si="5">COUNTA(F132:AK132)</f>
        <v>0</v>
      </c>
      <c r="F132" s="302"/>
      <c r="G132" s="302"/>
      <c r="H132" s="302"/>
      <c r="I132" s="302"/>
      <c r="J132" s="303"/>
      <c r="K132" s="303"/>
      <c r="L132" s="303"/>
      <c r="M132" s="303"/>
      <c r="N132" s="302"/>
      <c r="O132" s="302"/>
      <c r="P132" s="302"/>
      <c r="Q132" s="302"/>
      <c r="R132" s="302"/>
      <c r="S132" s="302"/>
      <c r="T132" s="302"/>
      <c r="U132" s="302"/>
      <c r="V132" s="302"/>
      <c r="W132" s="302"/>
      <c r="X132" s="302"/>
      <c r="Y132" s="302"/>
      <c r="Z132" s="302"/>
      <c r="AA132" s="302"/>
      <c r="AB132" s="302"/>
      <c r="AC132" s="302"/>
      <c r="AD132" s="302"/>
      <c r="AE132" s="303"/>
      <c r="AF132" s="303"/>
      <c r="AG132" s="302"/>
      <c r="AH132" s="302"/>
      <c r="AI132" s="302"/>
      <c r="AJ132" s="302"/>
      <c r="AK132" s="302"/>
      <c r="AL132" s="278"/>
      <c r="AM132" s="304"/>
      <c r="AN132" s="23"/>
      <c r="AO132" s="23"/>
      <c r="AP132" s="23"/>
      <c r="AQ132" s="278"/>
      <c r="AR132" s="278"/>
      <c r="AS132" s="278"/>
      <c r="AT132" s="278"/>
      <c r="AU132" s="278"/>
      <c r="AV132" s="278"/>
      <c r="AW132" s="278"/>
      <c r="AX132" s="278"/>
      <c r="AY132" s="278"/>
      <c r="AZ132" s="278"/>
      <c r="BA132" s="278"/>
      <c r="BC132" s="289"/>
    </row>
    <row r="133" spans="1:55" ht="15.75" hidden="1" customHeight="1" x14ac:dyDescent="0.25">
      <c r="A133" s="727"/>
      <c r="B133" s="314"/>
      <c r="C133" s="294"/>
      <c r="D133" s="297"/>
      <c r="E133" s="285">
        <f t="shared" si="5"/>
        <v>0</v>
      </c>
      <c r="F133" s="302"/>
      <c r="G133" s="302"/>
      <c r="H133" s="302"/>
      <c r="I133" s="302"/>
      <c r="J133" s="303"/>
      <c r="K133" s="303"/>
      <c r="L133" s="303"/>
      <c r="M133" s="303"/>
      <c r="N133" s="302"/>
      <c r="O133" s="302"/>
      <c r="P133" s="302"/>
      <c r="Q133" s="302"/>
      <c r="R133" s="302"/>
      <c r="S133" s="302"/>
      <c r="T133" s="302"/>
      <c r="U133" s="302"/>
      <c r="V133" s="302"/>
      <c r="W133" s="302"/>
      <c r="X133" s="302"/>
      <c r="Y133" s="302"/>
      <c r="Z133" s="302"/>
      <c r="AA133" s="302"/>
      <c r="AB133" s="302"/>
      <c r="AC133" s="302"/>
      <c r="AD133" s="302"/>
      <c r="AE133" s="303"/>
      <c r="AF133" s="303"/>
      <c r="AG133" s="302"/>
      <c r="AH133" s="302"/>
      <c r="AI133" s="302"/>
      <c r="AJ133" s="302"/>
      <c r="AK133" s="302"/>
      <c r="AL133" s="278"/>
      <c r="AM133" s="304"/>
      <c r="AN133" s="23"/>
      <c r="AO133" s="23"/>
      <c r="AP133" s="23"/>
      <c r="AQ133" s="278"/>
      <c r="AR133" s="278"/>
      <c r="AS133" s="278"/>
      <c r="AT133" s="278"/>
      <c r="AU133" s="278"/>
      <c r="AV133" s="278"/>
      <c r="AW133" s="278"/>
      <c r="AX133" s="278"/>
      <c r="AY133" s="278"/>
      <c r="AZ133" s="278"/>
      <c r="BA133" s="278"/>
      <c r="BC133" s="289"/>
    </row>
    <row r="134" spans="1:55" ht="15.75" hidden="1" customHeight="1" x14ac:dyDescent="0.25">
      <c r="A134" s="727"/>
      <c r="B134" s="292"/>
      <c r="C134" s="294"/>
      <c r="D134" s="297"/>
      <c r="E134" s="285">
        <f t="shared" si="5"/>
        <v>0</v>
      </c>
      <c r="F134" s="302"/>
      <c r="G134" s="302"/>
      <c r="H134" s="302"/>
      <c r="I134" s="302"/>
      <c r="J134" s="303"/>
      <c r="K134" s="303"/>
      <c r="L134" s="303"/>
      <c r="M134" s="303"/>
      <c r="N134" s="302"/>
      <c r="O134" s="302"/>
      <c r="P134" s="302"/>
      <c r="Q134" s="302"/>
      <c r="R134" s="302"/>
      <c r="S134" s="302"/>
      <c r="T134" s="302"/>
      <c r="U134" s="302"/>
      <c r="V134" s="302"/>
      <c r="W134" s="302"/>
      <c r="X134" s="302"/>
      <c r="Y134" s="302"/>
      <c r="Z134" s="302"/>
      <c r="AA134" s="302"/>
      <c r="AB134" s="302"/>
      <c r="AC134" s="302"/>
      <c r="AD134" s="302"/>
      <c r="AE134" s="303"/>
      <c r="AF134" s="303"/>
      <c r="AG134" s="302"/>
      <c r="AH134" s="302"/>
      <c r="AI134" s="302"/>
      <c r="AJ134" s="302"/>
      <c r="AK134" s="302"/>
      <c r="AL134" s="278"/>
      <c r="AM134" s="304"/>
      <c r="AN134" s="23"/>
      <c r="AO134" s="23"/>
      <c r="AP134" s="23"/>
      <c r="AQ134" s="278"/>
      <c r="AR134" s="278"/>
      <c r="AS134" s="278"/>
      <c r="AT134" s="278"/>
      <c r="AU134" s="278"/>
      <c r="AV134" s="278"/>
      <c r="AW134" s="278"/>
      <c r="AX134" s="278"/>
      <c r="AY134" s="278"/>
      <c r="AZ134" s="278"/>
      <c r="BA134" s="278"/>
      <c r="BC134" s="289"/>
    </row>
    <row r="135" spans="1:55" ht="15.75" hidden="1" customHeight="1" x14ac:dyDescent="0.25">
      <c r="A135" s="727"/>
      <c r="B135" s="292"/>
      <c r="C135" s="172"/>
      <c r="D135" s="297"/>
      <c r="E135" s="285">
        <f t="shared" si="5"/>
        <v>0</v>
      </c>
      <c r="F135" s="172"/>
      <c r="G135" s="172"/>
      <c r="H135" s="172"/>
      <c r="I135" s="172"/>
      <c r="J135" s="286"/>
      <c r="K135" s="286"/>
      <c r="L135" s="286"/>
      <c r="M135" s="286"/>
      <c r="N135" s="172"/>
      <c r="O135" s="172"/>
      <c r="P135" s="172"/>
      <c r="Q135" s="172"/>
      <c r="R135" s="172"/>
      <c r="S135" s="172"/>
      <c r="T135" s="172"/>
      <c r="U135" s="172"/>
      <c r="V135" s="172"/>
      <c r="W135" s="172"/>
      <c r="X135" s="172"/>
      <c r="Y135" s="172"/>
      <c r="Z135" s="172"/>
      <c r="AA135" s="172"/>
      <c r="AB135" s="172"/>
      <c r="AC135" s="172"/>
      <c r="AD135" s="172"/>
      <c r="AE135" s="286"/>
      <c r="AF135" s="286"/>
      <c r="AG135" s="172"/>
      <c r="AH135" s="172"/>
      <c r="AI135" s="172"/>
      <c r="AJ135" s="172"/>
      <c r="AK135" s="172"/>
      <c r="AL135" s="287"/>
      <c r="AM135" s="288"/>
      <c r="AN135" s="23"/>
      <c r="AO135" s="23"/>
      <c r="AP135" s="23"/>
      <c r="AQ135" s="287"/>
      <c r="AR135" s="287"/>
      <c r="AS135" s="287"/>
      <c r="AT135" s="287"/>
      <c r="AU135" s="287"/>
      <c r="AV135" s="287"/>
      <c r="AW135" s="287"/>
      <c r="AX135" s="287"/>
      <c r="AY135" s="287"/>
      <c r="AZ135" s="287"/>
      <c r="BA135" s="287"/>
      <c r="BC135" s="289"/>
    </row>
    <row r="136" spans="1:55" ht="15.75" customHeight="1" x14ac:dyDescent="0.25">
      <c r="A136" s="728" t="s">
        <v>528</v>
      </c>
      <c r="B136" s="316" t="s">
        <v>529</v>
      </c>
      <c r="C136" s="294"/>
      <c r="D136" s="172"/>
      <c r="E136" s="285">
        <f t="shared" si="5"/>
        <v>0</v>
      </c>
      <c r="F136" s="302"/>
      <c r="G136" s="302"/>
      <c r="H136" s="302"/>
      <c r="I136" s="302"/>
      <c r="J136" s="303"/>
      <c r="K136" s="303"/>
      <c r="L136" s="303"/>
      <c r="M136" s="303"/>
      <c r="N136" s="302"/>
      <c r="O136" s="302"/>
      <c r="P136" s="302"/>
      <c r="Q136" s="302"/>
      <c r="R136" s="302"/>
      <c r="S136" s="302"/>
      <c r="T136" s="302"/>
      <c r="U136" s="302"/>
      <c r="V136" s="302"/>
      <c r="W136" s="302"/>
      <c r="X136" s="302"/>
      <c r="Y136" s="302"/>
      <c r="Z136" s="302"/>
      <c r="AA136" s="302"/>
      <c r="AB136" s="302"/>
      <c r="AC136" s="302"/>
      <c r="AD136" s="302"/>
      <c r="AE136" s="303"/>
      <c r="AF136" s="303"/>
      <c r="AG136" s="302"/>
      <c r="AH136" s="302"/>
      <c r="AI136" s="302"/>
      <c r="AJ136" s="302"/>
      <c r="AK136" s="302"/>
      <c r="AL136" s="278"/>
      <c r="AM136" s="304"/>
      <c r="AN136" s="23"/>
      <c r="AO136" s="23"/>
      <c r="AP136" s="23"/>
      <c r="AQ136" s="278"/>
      <c r="AR136" s="278"/>
      <c r="AS136" s="278"/>
      <c r="AT136" s="278"/>
      <c r="AU136" s="278"/>
      <c r="AV136" s="278"/>
      <c r="AW136" s="278"/>
      <c r="AX136" s="278"/>
      <c r="AY136" s="278"/>
      <c r="AZ136" s="278"/>
      <c r="BA136" s="278"/>
      <c r="BC136" s="289"/>
    </row>
    <row r="137" spans="1:55" ht="15.75" customHeight="1" x14ac:dyDescent="0.25">
      <c r="A137" s="728"/>
      <c r="B137" s="298"/>
      <c r="C137" s="294"/>
      <c r="D137" s="297"/>
      <c r="E137" s="285">
        <f t="shared" si="5"/>
        <v>0</v>
      </c>
      <c r="F137" s="302"/>
      <c r="G137" s="302"/>
      <c r="H137" s="302"/>
      <c r="I137" s="302"/>
      <c r="J137" s="303"/>
      <c r="K137" s="303"/>
      <c r="L137" s="303"/>
      <c r="M137" s="303"/>
      <c r="N137" s="302"/>
      <c r="O137" s="302"/>
      <c r="P137" s="302"/>
      <c r="Q137" s="302"/>
      <c r="R137" s="302"/>
      <c r="S137" s="302"/>
      <c r="T137" s="302"/>
      <c r="U137" s="302"/>
      <c r="V137" s="302"/>
      <c r="W137" s="302"/>
      <c r="X137" s="302"/>
      <c r="Y137" s="302"/>
      <c r="Z137" s="302"/>
      <c r="AA137" s="302"/>
      <c r="AB137" s="302"/>
      <c r="AC137" s="302"/>
      <c r="AD137" s="302"/>
      <c r="AE137" s="303"/>
      <c r="AF137" s="303"/>
      <c r="AG137" s="302"/>
      <c r="AH137" s="302"/>
      <c r="AI137" s="302"/>
      <c r="AJ137" s="302"/>
      <c r="AK137" s="302"/>
      <c r="AL137" s="278"/>
      <c r="AM137" s="304"/>
      <c r="AN137" s="23"/>
      <c r="AO137" s="23"/>
      <c r="AP137" s="23"/>
      <c r="AQ137" s="278"/>
      <c r="AR137" s="278"/>
      <c r="AS137" s="278"/>
      <c r="AT137" s="278"/>
      <c r="AU137" s="278"/>
      <c r="AV137" s="278"/>
      <c r="AW137" s="278"/>
      <c r="AX137" s="278"/>
      <c r="AY137" s="278"/>
      <c r="AZ137" s="278"/>
      <c r="BA137" s="278"/>
      <c r="BC137" s="289"/>
    </row>
    <row r="138" spans="1:55" ht="15.75" customHeight="1" x14ac:dyDescent="0.25">
      <c r="A138" s="728"/>
      <c r="B138" s="298"/>
      <c r="C138" s="294"/>
      <c r="D138" s="297"/>
      <c r="E138" s="285">
        <f t="shared" si="5"/>
        <v>0</v>
      </c>
      <c r="F138" s="302"/>
      <c r="G138" s="302"/>
      <c r="H138" s="302"/>
      <c r="I138" s="302"/>
      <c r="J138" s="303"/>
      <c r="K138" s="303"/>
      <c r="L138" s="303"/>
      <c r="M138" s="303"/>
      <c r="N138" s="302"/>
      <c r="O138" s="302"/>
      <c r="P138" s="302"/>
      <c r="Q138" s="302"/>
      <c r="R138" s="302"/>
      <c r="S138" s="302"/>
      <c r="T138" s="302"/>
      <c r="U138" s="302"/>
      <c r="V138" s="302"/>
      <c r="W138" s="302"/>
      <c r="X138" s="302"/>
      <c r="Y138" s="302"/>
      <c r="Z138" s="302"/>
      <c r="AA138" s="302"/>
      <c r="AB138" s="302"/>
      <c r="AC138" s="302"/>
      <c r="AD138" s="302"/>
      <c r="AE138" s="303"/>
      <c r="AF138" s="303"/>
      <c r="AG138" s="302"/>
      <c r="AH138" s="302"/>
      <c r="AI138" s="302"/>
      <c r="AJ138" s="302"/>
      <c r="AK138" s="302"/>
      <c r="AL138" s="278"/>
      <c r="AM138" s="304"/>
      <c r="AN138" s="23"/>
      <c r="AO138" s="23"/>
      <c r="AP138" s="23"/>
      <c r="AQ138" s="278"/>
      <c r="AR138" s="278"/>
      <c r="AS138" s="278"/>
      <c r="AT138" s="278"/>
      <c r="AU138" s="278"/>
      <c r="AV138" s="278"/>
      <c r="AW138" s="278"/>
      <c r="AX138" s="278"/>
      <c r="AY138" s="278"/>
      <c r="AZ138" s="278"/>
      <c r="BA138" s="278"/>
      <c r="BC138" s="289"/>
    </row>
    <row r="139" spans="1:55" ht="15.75" customHeight="1" x14ac:dyDescent="0.25">
      <c r="A139" s="728"/>
      <c r="B139" s="298"/>
      <c r="C139" s="294"/>
      <c r="D139" s="297"/>
      <c r="E139" s="285">
        <f t="shared" si="5"/>
        <v>0</v>
      </c>
      <c r="F139" s="302"/>
      <c r="G139" s="302"/>
      <c r="H139" s="302"/>
      <c r="I139" s="302"/>
      <c r="J139" s="303"/>
      <c r="K139" s="303"/>
      <c r="L139" s="303"/>
      <c r="M139" s="303"/>
      <c r="N139" s="302"/>
      <c r="O139" s="302"/>
      <c r="P139" s="302"/>
      <c r="Q139" s="302"/>
      <c r="R139" s="302"/>
      <c r="S139" s="302"/>
      <c r="T139" s="302"/>
      <c r="U139" s="302"/>
      <c r="V139" s="302"/>
      <c r="W139" s="302"/>
      <c r="X139" s="302"/>
      <c r="Y139" s="302"/>
      <c r="Z139" s="302"/>
      <c r="AA139" s="302"/>
      <c r="AB139" s="302"/>
      <c r="AC139" s="302"/>
      <c r="AD139" s="302"/>
      <c r="AE139" s="303"/>
      <c r="AF139" s="303"/>
      <c r="AG139" s="302"/>
      <c r="AH139" s="302"/>
      <c r="AI139" s="302"/>
      <c r="AJ139" s="302"/>
      <c r="AK139" s="302"/>
      <c r="AL139" s="278"/>
      <c r="AM139" s="304"/>
      <c r="AN139" s="23"/>
      <c r="AO139" s="23"/>
      <c r="AP139" s="23"/>
      <c r="AQ139" s="278"/>
      <c r="AR139" s="278"/>
      <c r="AS139" s="278"/>
      <c r="AT139" s="278"/>
      <c r="AU139" s="278"/>
      <c r="AV139" s="278"/>
      <c r="AW139" s="278"/>
      <c r="AX139" s="278"/>
      <c r="AY139" s="278"/>
      <c r="AZ139" s="278"/>
      <c r="BA139" s="278"/>
      <c r="BC139" s="289"/>
    </row>
    <row r="140" spans="1:55" ht="15.75" customHeight="1" x14ac:dyDescent="0.25">
      <c r="A140" s="728"/>
      <c r="B140" s="298"/>
      <c r="C140" s="294"/>
      <c r="D140" s="172"/>
      <c r="E140" s="285">
        <f t="shared" si="5"/>
        <v>0</v>
      </c>
      <c r="F140" s="302"/>
      <c r="G140" s="302"/>
      <c r="H140" s="302"/>
      <c r="I140" s="302"/>
      <c r="J140" s="303"/>
      <c r="K140" s="303"/>
      <c r="L140" s="303"/>
      <c r="M140" s="303"/>
      <c r="N140" s="302"/>
      <c r="O140" s="302"/>
      <c r="P140" s="302"/>
      <c r="Q140" s="302"/>
      <c r="R140" s="302"/>
      <c r="S140" s="302"/>
      <c r="T140" s="302"/>
      <c r="U140" s="302"/>
      <c r="V140" s="302"/>
      <c r="W140" s="302"/>
      <c r="X140" s="302"/>
      <c r="Y140" s="302"/>
      <c r="Z140" s="302"/>
      <c r="AA140" s="302"/>
      <c r="AB140" s="302"/>
      <c r="AC140" s="302"/>
      <c r="AD140" s="302"/>
      <c r="AE140" s="303"/>
      <c r="AF140" s="303"/>
      <c r="AG140" s="302"/>
      <c r="AH140" s="302"/>
      <c r="AI140" s="302"/>
      <c r="AJ140" s="302"/>
      <c r="AK140" s="302"/>
      <c r="AL140" s="278"/>
      <c r="AM140" s="304"/>
      <c r="AN140" s="23"/>
      <c r="AO140" s="23"/>
      <c r="AP140" s="23"/>
      <c r="AQ140" s="278"/>
      <c r="AR140" s="278"/>
      <c r="AS140" s="278"/>
      <c r="AT140" s="278"/>
      <c r="AU140" s="278"/>
      <c r="AV140" s="278"/>
      <c r="AW140" s="278"/>
      <c r="AX140" s="278"/>
      <c r="AY140" s="278"/>
      <c r="AZ140" s="278"/>
      <c r="BA140" s="278"/>
      <c r="BC140" s="289"/>
    </row>
    <row r="141" spans="1:55" ht="15.75" hidden="1" customHeight="1" x14ac:dyDescent="0.25">
      <c r="A141" s="728"/>
      <c r="B141" s="298"/>
      <c r="C141" s="172"/>
      <c r="D141" s="172"/>
      <c r="E141" s="285">
        <f t="shared" si="5"/>
        <v>0</v>
      </c>
      <c r="F141" s="302"/>
      <c r="G141" s="302"/>
      <c r="H141" s="302"/>
      <c r="I141" s="302"/>
      <c r="J141" s="303"/>
      <c r="K141" s="303"/>
      <c r="L141" s="303"/>
      <c r="M141" s="303"/>
      <c r="N141" s="302"/>
      <c r="O141" s="302"/>
      <c r="P141" s="302"/>
      <c r="Q141" s="302"/>
      <c r="R141" s="302"/>
      <c r="S141" s="302"/>
      <c r="T141" s="302"/>
      <c r="U141" s="302"/>
      <c r="V141" s="302"/>
      <c r="W141" s="302"/>
      <c r="X141" s="302"/>
      <c r="Y141" s="302"/>
      <c r="Z141" s="302"/>
      <c r="AA141" s="302"/>
      <c r="AB141" s="302"/>
      <c r="AC141" s="302"/>
      <c r="AD141" s="302"/>
      <c r="AE141" s="303"/>
      <c r="AF141" s="303"/>
      <c r="AG141" s="302"/>
      <c r="AH141" s="302"/>
      <c r="AI141" s="302"/>
      <c r="AJ141" s="302"/>
      <c r="AK141" s="302"/>
      <c r="AL141" s="278"/>
      <c r="AM141" s="304"/>
      <c r="AN141" s="23"/>
      <c r="AO141" s="23"/>
      <c r="AP141" s="23"/>
      <c r="AQ141" s="278"/>
      <c r="AR141" s="278"/>
      <c r="AS141" s="278"/>
      <c r="AT141" s="278"/>
      <c r="AU141" s="278"/>
      <c r="AV141" s="278"/>
      <c r="AW141" s="278"/>
      <c r="AX141" s="278"/>
      <c r="AY141" s="278"/>
      <c r="AZ141" s="278"/>
      <c r="BA141" s="278"/>
      <c r="BC141" s="289"/>
    </row>
    <row r="142" spans="1:55" ht="15.75" hidden="1" customHeight="1" x14ac:dyDescent="0.25">
      <c r="A142" s="728"/>
      <c r="B142" s="298"/>
      <c r="C142" s="172"/>
      <c r="D142" s="172"/>
      <c r="E142" s="285">
        <f t="shared" si="5"/>
        <v>0</v>
      </c>
      <c r="F142" s="302"/>
      <c r="G142" s="302"/>
      <c r="H142" s="302"/>
      <c r="I142" s="302"/>
      <c r="J142" s="303"/>
      <c r="K142" s="303"/>
      <c r="L142" s="303"/>
      <c r="M142" s="303"/>
      <c r="N142" s="302"/>
      <c r="O142" s="302"/>
      <c r="P142" s="302"/>
      <c r="Q142" s="302"/>
      <c r="R142" s="302"/>
      <c r="S142" s="302"/>
      <c r="T142" s="302"/>
      <c r="U142" s="302"/>
      <c r="V142" s="302"/>
      <c r="W142" s="302"/>
      <c r="X142" s="302"/>
      <c r="Y142" s="302"/>
      <c r="Z142" s="302"/>
      <c r="AA142" s="302"/>
      <c r="AB142" s="302"/>
      <c r="AC142" s="302"/>
      <c r="AD142" s="302"/>
      <c r="AE142" s="303"/>
      <c r="AF142" s="303"/>
      <c r="AG142" s="302"/>
      <c r="AH142" s="302"/>
      <c r="AI142" s="302"/>
      <c r="AJ142" s="302"/>
      <c r="AK142" s="302"/>
      <c r="AL142" s="278"/>
      <c r="AM142" s="304"/>
      <c r="AN142" s="23"/>
      <c r="AO142" s="23"/>
      <c r="AP142" s="23"/>
      <c r="AQ142" s="278"/>
      <c r="AR142" s="278"/>
      <c r="AS142" s="278"/>
      <c r="AT142" s="278"/>
      <c r="AU142" s="278"/>
      <c r="AV142" s="278"/>
      <c r="AW142" s="278"/>
      <c r="AX142" s="278"/>
      <c r="AY142" s="278"/>
      <c r="AZ142" s="278"/>
      <c r="BA142" s="278"/>
      <c r="BC142" s="289"/>
    </row>
    <row r="143" spans="1:55" ht="15.75" hidden="1" customHeight="1" x14ac:dyDescent="0.25">
      <c r="A143" s="728"/>
      <c r="B143" s="298"/>
      <c r="C143" s="294"/>
      <c r="D143" s="172"/>
      <c r="E143" s="285">
        <f t="shared" si="5"/>
        <v>0</v>
      </c>
      <c r="F143" s="302"/>
      <c r="G143" s="302"/>
      <c r="H143" s="302"/>
      <c r="I143" s="302"/>
      <c r="J143" s="303"/>
      <c r="K143" s="303"/>
      <c r="L143" s="303"/>
      <c r="M143" s="303"/>
      <c r="N143" s="302"/>
      <c r="O143" s="302"/>
      <c r="P143" s="302"/>
      <c r="Q143" s="302"/>
      <c r="R143" s="302"/>
      <c r="S143" s="302"/>
      <c r="T143" s="302"/>
      <c r="U143" s="302"/>
      <c r="V143" s="302"/>
      <c r="W143" s="302"/>
      <c r="X143" s="302"/>
      <c r="Y143" s="302"/>
      <c r="Z143" s="302"/>
      <c r="AA143" s="302"/>
      <c r="AB143" s="302"/>
      <c r="AC143" s="302"/>
      <c r="AD143" s="302"/>
      <c r="AE143" s="303"/>
      <c r="AF143" s="303"/>
      <c r="AG143" s="302"/>
      <c r="AH143" s="302"/>
      <c r="AI143" s="302"/>
      <c r="AJ143" s="302"/>
      <c r="AK143" s="302"/>
      <c r="AL143" s="278"/>
      <c r="AM143" s="304"/>
      <c r="AN143" s="23"/>
      <c r="AO143" s="23"/>
      <c r="AP143" s="23"/>
      <c r="AQ143" s="278"/>
      <c r="AR143" s="278"/>
      <c r="AS143" s="278"/>
      <c r="AT143" s="278"/>
      <c r="AU143" s="278"/>
      <c r="AV143" s="278"/>
      <c r="AW143" s="278"/>
      <c r="AX143" s="278"/>
      <c r="AY143" s="278"/>
      <c r="AZ143" s="278"/>
      <c r="BA143" s="278"/>
      <c r="BC143" s="289"/>
    </row>
    <row r="144" spans="1:55" ht="15.75" hidden="1" customHeight="1" x14ac:dyDescent="0.25">
      <c r="A144" s="728"/>
      <c r="B144" s="298"/>
      <c r="C144" s="294"/>
      <c r="D144" s="172"/>
      <c r="E144" s="285">
        <f t="shared" si="5"/>
        <v>0</v>
      </c>
      <c r="F144" s="302"/>
      <c r="G144" s="302"/>
      <c r="H144" s="302"/>
      <c r="I144" s="302"/>
      <c r="J144" s="303"/>
      <c r="K144" s="303"/>
      <c r="L144" s="303"/>
      <c r="M144" s="303"/>
      <c r="N144" s="302"/>
      <c r="O144" s="302"/>
      <c r="P144" s="302"/>
      <c r="Q144" s="302"/>
      <c r="R144" s="302"/>
      <c r="S144" s="302"/>
      <c r="T144" s="302"/>
      <c r="U144" s="302"/>
      <c r="V144" s="302"/>
      <c r="W144" s="302"/>
      <c r="X144" s="302"/>
      <c r="Y144" s="302"/>
      <c r="Z144" s="302"/>
      <c r="AA144" s="302"/>
      <c r="AB144" s="302"/>
      <c r="AC144" s="302"/>
      <c r="AD144" s="302"/>
      <c r="AE144" s="303"/>
      <c r="AF144" s="303"/>
      <c r="AG144" s="302"/>
      <c r="AH144" s="302"/>
      <c r="AI144" s="302"/>
      <c r="AJ144" s="302"/>
      <c r="AK144" s="302"/>
      <c r="AL144" s="278"/>
      <c r="AM144" s="304"/>
      <c r="AN144" s="23"/>
      <c r="AO144" s="23"/>
      <c r="AP144" s="23"/>
      <c r="AQ144" s="278"/>
      <c r="AR144" s="278"/>
      <c r="AS144" s="278"/>
      <c r="AT144" s="278"/>
      <c r="AU144" s="278"/>
      <c r="AV144" s="278"/>
      <c r="AW144" s="278"/>
      <c r="AX144" s="278"/>
      <c r="AY144" s="278"/>
      <c r="AZ144" s="278"/>
      <c r="BA144" s="278"/>
      <c r="BC144" s="289"/>
    </row>
    <row r="145" spans="1:55" ht="15.75" hidden="1" customHeight="1" x14ac:dyDescent="0.25">
      <c r="A145" s="728"/>
      <c r="B145" s="298"/>
      <c r="C145" s="294"/>
      <c r="D145" s="297"/>
      <c r="E145" s="285">
        <f t="shared" si="5"/>
        <v>0</v>
      </c>
      <c r="F145" s="302"/>
      <c r="G145" s="302"/>
      <c r="H145" s="302"/>
      <c r="I145" s="302"/>
      <c r="J145" s="303"/>
      <c r="K145" s="303"/>
      <c r="L145" s="303"/>
      <c r="M145" s="303"/>
      <c r="N145" s="302"/>
      <c r="O145" s="302"/>
      <c r="P145" s="302"/>
      <c r="Q145" s="302"/>
      <c r="R145" s="302"/>
      <c r="S145" s="302"/>
      <c r="T145" s="302"/>
      <c r="U145" s="302"/>
      <c r="V145" s="302"/>
      <c r="W145" s="302"/>
      <c r="X145" s="302"/>
      <c r="Y145" s="302"/>
      <c r="Z145" s="302"/>
      <c r="AA145" s="302"/>
      <c r="AB145" s="302"/>
      <c r="AC145" s="302"/>
      <c r="AD145" s="302"/>
      <c r="AE145" s="303"/>
      <c r="AF145" s="303"/>
      <c r="AG145" s="302"/>
      <c r="AH145" s="302"/>
      <c r="AI145" s="302"/>
      <c r="AJ145" s="302"/>
      <c r="AK145" s="302"/>
      <c r="AL145" s="278"/>
      <c r="AM145" s="304"/>
      <c r="AN145" s="23"/>
      <c r="AO145" s="23"/>
      <c r="AP145" s="23"/>
      <c r="AQ145" s="278"/>
      <c r="AR145" s="278"/>
      <c r="AS145" s="278"/>
      <c r="AT145" s="278"/>
      <c r="AU145" s="278"/>
      <c r="AV145" s="278"/>
      <c r="AW145" s="278"/>
      <c r="AX145" s="278"/>
      <c r="AY145" s="278"/>
      <c r="AZ145" s="278"/>
      <c r="BA145" s="278"/>
      <c r="BC145" s="289"/>
    </row>
    <row r="146" spans="1:55" ht="15.75" hidden="1" customHeight="1" x14ac:dyDescent="0.25">
      <c r="A146" s="728"/>
      <c r="B146" s="298"/>
      <c r="C146" s="291"/>
      <c r="D146" s="297"/>
      <c r="E146" s="285">
        <f t="shared" si="5"/>
        <v>0</v>
      </c>
      <c r="F146" s="302"/>
      <c r="G146" s="302"/>
      <c r="H146" s="302"/>
      <c r="I146" s="302"/>
      <c r="J146" s="303"/>
      <c r="K146" s="303"/>
      <c r="L146" s="303"/>
      <c r="M146" s="303"/>
      <c r="N146" s="302"/>
      <c r="O146" s="302"/>
      <c r="P146" s="302"/>
      <c r="Q146" s="302"/>
      <c r="R146" s="302"/>
      <c r="S146" s="302"/>
      <c r="T146" s="302"/>
      <c r="U146" s="302"/>
      <c r="V146" s="302"/>
      <c r="W146" s="302"/>
      <c r="X146" s="302"/>
      <c r="Y146" s="302"/>
      <c r="Z146" s="302"/>
      <c r="AA146" s="302"/>
      <c r="AB146" s="302"/>
      <c r="AC146" s="302"/>
      <c r="AD146" s="302"/>
      <c r="AE146" s="303"/>
      <c r="AF146" s="303"/>
      <c r="AG146" s="302"/>
      <c r="AH146" s="302"/>
      <c r="AI146" s="302"/>
      <c r="AJ146" s="302"/>
      <c r="AK146" s="302"/>
      <c r="AL146" s="278"/>
      <c r="AM146" s="304"/>
      <c r="AN146" s="23"/>
      <c r="AO146" s="23"/>
      <c r="AP146" s="23"/>
      <c r="AQ146" s="278"/>
      <c r="AR146" s="278"/>
      <c r="AS146" s="278"/>
      <c r="AT146" s="278"/>
      <c r="AU146" s="278"/>
      <c r="AV146" s="278"/>
      <c r="AW146" s="278"/>
      <c r="AX146" s="278"/>
      <c r="AY146" s="278"/>
      <c r="AZ146" s="278"/>
      <c r="BA146" s="278"/>
      <c r="BC146" s="289"/>
    </row>
    <row r="147" spans="1:55" ht="15.75" hidden="1" customHeight="1" x14ac:dyDescent="0.25">
      <c r="A147" s="728"/>
      <c r="B147" s="298"/>
      <c r="C147" s="291"/>
      <c r="D147" s="297"/>
      <c r="E147" s="285">
        <f t="shared" si="5"/>
        <v>0</v>
      </c>
      <c r="F147" s="172"/>
      <c r="G147" s="172"/>
      <c r="H147" s="172"/>
      <c r="I147" s="172"/>
      <c r="J147" s="286"/>
      <c r="K147" s="286"/>
      <c r="L147" s="286"/>
      <c r="M147" s="286"/>
      <c r="N147" s="172"/>
      <c r="O147" s="172"/>
      <c r="P147" s="172"/>
      <c r="Q147" s="172"/>
      <c r="R147" s="172"/>
      <c r="S147" s="172"/>
      <c r="T147" s="172"/>
      <c r="U147" s="172"/>
      <c r="V147" s="172"/>
      <c r="W147" s="172"/>
      <c r="X147" s="172"/>
      <c r="Y147" s="172"/>
      <c r="Z147" s="172"/>
      <c r="AA147" s="172"/>
      <c r="AB147" s="172"/>
      <c r="AC147" s="172"/>
      <c r="AD147" s="172"/>
      <c r="AE147" s="286"/>
      <c r="AF147" s="286"/>
      <c r="AG147" s="172"/>
      <c r="AH147" s="172"/>
      <c r="AI147" s="172"/>
      <c r="AJ147" s="172"/>
      <c r="AK147" s="172"/>
      <c r="AL147" s="287"/>
      <c r="AM147" s="288"/>
      <c r="AN147" s="23"/>
      <c r="AO147" s="23"/>
      <c r="AP147" s="23"/>
      <c r="AQ147" s="287"/>
      <c r="AR147" s="287"/>
      <c r="AS147" s="287"/>
      <c r="AT147" s="287"/>
      <c r="AU147" s="287"/>
      <c r="AV147" s="287"/>
      <c r="AW147" s="287"/>
      <c r="AX147" s="287"/>
      <c r="AY147" s="287"/>
      <c r="AZ147" s="287"/>
      <c r="BA147" s="287"/>
      <c r="BC147" s="289"/>
    </row>
    <row r="148" spans="1:55" ht="15.75" customHeight="1" x14ac:dyDescent="0.25">
      <c r="A148" s="729" t="s">
        <v>530</v>
      </c>
      <c r="B148" s="317" t="s">
        <v>531</v>
      </c>
      <c r="C148" s="294"/>
      <c r="D148" s="23"/>
      <c r="E148" s="285">
        <f t="shared" si="5"/>
        <v>4</v>
      </c>
      <c r="F148" s="172"/>
      <c r="G148" s="172"/>
      <c r="H148" s="172"/>
      <c r="I148" s="172"/>
      <c r="J148" s="286"/>
      <c r="K148" s="286"/>
      <c r="L148" s="286"/>
      <c r="M148" s="286" t="s">
        <v>421</v>
      </c>
      <c r="N148" s="172"/>
      <c r="O148" s="172"/>
      <c r="P148" s="172"/>
      <c r="Q148" s="172"/>
      <c r="R148" s="172" t="s">
        <v>421</v>
      </c>
      <c r="S148" s="172" t="s">
        <v>421</v>
      </c>
      <c r="T148" s="172"/>
      <c r="U148" s="172"/>
      <c r="V148" s="172"/>
      <c r="W148" s="172"/>
      <c r="X148" s="172"/>
      <c r="Y148" s="172"/>
      <c r="Z148" s="172"/>
      <c r="AA148" s="172"/>
      <c r="AB148" s="172" t="s">
        <v>421</v>
      </c>
      <c r="AC148" s="172"/>
      <c r="AD148" s="172"/>
      <c r="AE148" s="286"/>
      <c r="AF148" s="286"/>
      <c r="AG148" s="172"/>
      <c r="AH148" s="172"/>
      <c r="AI148" s="172"/>
      <c r="AJ148" s="172"/>
      <c r="AK148" s="172"/>
      <c r="AL148" s="277"/>
      <c r="AM148" s="318"/>
      <c r="AN148" s="23"/>
      <c r="AO148" s="23"/>
      <c r="AP148" s="23"/>
      <c r="AQ148" s="277"/>
      <c r="AR148" s="277"/>
      <c r="AS148" s="277"/>
      <c r="AT148" s="277"/>
      <c r="AU148" s="277"/>
      <c r="AV148" s="277"/>
      <c r="AW148" s="277"/>
      <c r="AX148" s="277"/>
      <c r="AY148" s="277"/>
      <c r="AZ148" s="277"/>
      <c r="BA148" s="277"/>
      <c r="BC148" s="289"/>
    </row>
    <row r="149" spans="1:55" ht="15.75" customHeight="1" x14ac:dyDescent="0.25">
      <c r="A149" s="729"/>
      <c r="B149" s="317" t="s">
        <v>532</v>
      </c>
      <c r="C149" s="294"/>
      <c r="D149" s="23"/>
      <c r="E149" s="285">
        <f t="shared" si="5"/>
        <v>3</v>
      </c>
      <c r="F149" s="172"/>
      <c r="G149" s="172"/>
      <c r="H149" s="172"/>
      <c r="I149" s="172"/>
      <c r="J149" s="286"/>
      <c r="K149" s="286"/>
      <c r="L149" s="286"/>
      <c r="M149" s="286"/>
      <c r="N149" s="172"/>
      <c r="O149" s="172"/>
      <c r="P149" s="172"/>
      <c r="Q149" s="172"/>
      <c r="R149" s="172"/>
      <c r="S149" s="172"/>
      <c r="T149" s="172"/>
      <c r="U149" s="172"/>
      <c r="V149" s="172"/>
      <c r="W149" s="172" t="s">
        <v>421</v>
      </c>
      <c r="X149" s="172"/>
      <c r="Y149" s="172"/>
      <c r="Z149" s="172"/>
      <c r="AA149" s="172"/>
      <c r="AB149" s="172"/>
      <c r="AC149" s="172" t="s">
        <v>421</v>
      </c>
      <c r="AD149" s="172" t="s">
        <v>421</v>
      </c>
      <c r="AE149" s="286"/>
      <c r="AF149" s="286"/>
      <c r="AG149" s="172"/>
      <c r="AH149" s="172"/>
      <c r="AI149" s="172"/>
      <c r="AJ149" s="172"/>
      <c r="AK149" s="172"/>
      <c r="AL149" s="277"/>
      <c r="AM149" s="318"/>
      <c r="AN149" s="23"/>
      <c r="AO149" s="23"/>
      <c r="AP149" s="23"/>
      <c r="AQ149" s="277"/>
      <c r="AR149" s="277"/>
      <c r="AS149" s="277"/>
      <c r="AT149" s="277"/>
      <c r="AU149" s="277"/>
      <c r="AV149" s="277"/>
      <c r="AW149" s="277"/>
      <c r="AX149" s="277"/>
      <c r="AY149" s="277"/>
      <c r="AZ149" s="277"/>
      <c r="BA149" s="277"/>
      <c r="BC149" s="289"/>
    </row>
    <row r="150" spans="1:55" ht="15.75" customHeight="1" x14ac:dyDescent="0.25">
      <c r="A150" s="729"/>
      <c r="B150" s="319" t="s">
        <v>533</v>
      </c>
      <c r="C150" s="291"/>
      <c r="D150" s="23"/>
      <c r="E150" s="285">
        <f t="shared" si="5"/>
        <v>4</v>
      </c>
      <c r="F150" s="172"/>
      <c r="G150" s="172"/>
      <c r="H150" s="172" t="s">
        <v>421</v>
      </c>
      <c r="I150" s="172"/>
      <c r="J150" s="286"/>
      <c r="K150" s="286"/>
      <c r="L150" s="286"/>
      <c r="M150" s="286"/>
      <c r="N150" s="172"/>
      <c r="O150" s="172"/>
      <c r="P150" s="172" t="s">
        <v>421</v>
      </c>
      <c r="Q150" s="172"/>
      <c r="R150" s="172"/>
      <c r="S150" s="172"/>
      <c r="T150" s="172"/>
      <c r="U150" s="172" t="s">
        <v>421</v>
      </c>
      <c r="V150" s="172" t="s">
        <v>421</v>
      </c>
      <c r="W150" s="172"/>
      <c r="X150" s="172"/>
      <c r="Y150" s="172"/>
      <c r="Z150" s="172"/>
      <c r="AA150" s="172"/>
      <c r="AB150" s="172"/>
      <c r="AC150" s="172"/>
      <c r="AD150" s="172"/>
      <c r="AE150" s="286"/>
      <c r="AF150" s="286"/>
      <c r="AG150" s="172"/>
      <c r="AH150" s="172"/>
      <c r="AI150" s="172"/>
      <c r="AJ150" s="172"/>
      <c r="AK150" s="172"/>
      <c r="AL150" s="277"/>
      <c r="AM150" s="318"/>
      <c r="AN150" s="23"/>
      <c r="AO150" s="23"/>
      <c r="AP150" s="23"/>
      <c r="AQ150" s="277"/>
      <c r="AR150" s="277"/>
      <c r="AS150" s="277"/>
      <c r="AT150" s="277"/>
      <c r="AU150" s="277"/>
      <c r="AV150" s="277"/>
      <c r="AW150" s="277"/>
      <c r="AX150" s="277"/>
      <c r="AY150" s="277"/>
      <c r="AZ150" s="277"/>
      <c r="BA150" s="277"/>
      <c r="BC150" s="289"/>
    </row>
    <row r="151" spans="1:55" ht="15.75" customHeight="1" x14ac:dyDescent="0.25">
      <c r="A151" s="729"/>
      <c r="B151" s="319" t="s">
        <v>534</v>
      </c>
      <c r="C151" s="294"/>
      <c r="D151" s="23"/>
      <c r="E151" s="285">
        <f t="shared" si="5"/>
        <v>4</v>
      </c>
      <c r="F151" s="172"/>
      <c r="G151" s="172" t="s">
        <v>421</v>
      </c>
      <c r="H151" s="172"/>
      <c r="I151" s="172"/>
      <c r="J151" s="286" t="s">
        <v>421</v>
      </c>
      <c r="K151" s="286"/>
      <c r="L151" s="286" t="s">
        <v>421</v>
      </c>
      <c r="M151" s="286"/>
      <c r="N151" s="172"/>
      <c r="O151" s="172" t="s">
        <v>421</v>
      </c>
      <c r="P151" s="172"/>
      <c r="Q151" s="172"/>
      <c r="R151" s="172"/>
      <c r="S151" s="172"/>
      <c r="T151" s="172"/>
      <c r="U151" s="172"/>
      <c r="V151" s="172"/>
      <c r="W151" s="172"/>
      <c r="X151" s="172"/>
      <c r="Y151" s="172"/>
      <c r="Z151" s="172"/>
      <c r="AA151" s="172"/>
      <c r="AB151" s="172"/>
      <c r="AC151" s="172"/>
      <c r="AD151" s="172"/>
      <c r="AE151" s="286"/>
      <c r="AF151" s="286"/>
      <c r="AG151" s="172"/>
      <c r="AH151" s="172"/>
      <c r="AI151" s="172"/>
      <c r="AJ151" s="172"/>
      <c r="AK151" s="172"/>
      <c r="AL151" s="277"/>
      <c r="AM151" s="318"/>
      <c r="AN151" s="23"/>
      <c r="AO151" s="23"/>
      <c r="AP151" s="23"/>
      <c r="AQ151" s="277"/>
      <c r="AR151" s="277"/>
      <c r="AS151" s="277"/>
      <c r="AT151" s="277"/>
      <c r="AU151" s="277"/>
      <c r="AV151" s="277"/>
      <c r="AW151" s="277"/>
      <c r="AX151" s="277"/>
      <c r="AY151" s="277"/>
      <c r="AZ151" s="277"/>
      <c r="BA151" s="277"/>
      <c r="BC151" s="289"/>
    </row>
    <row r="152" spans="1:55" ht="15.75" customHeight="1" x14ac:dyDescent="0.25">
      <c r="A152" s="729"/>
      <c r="B152" s="320" t="s">
        <v>535</v>
      </c>
      <c r="C152" s="294"/>
      <c r="D152" s="23"/>
      <c r="E152" s="285">
        <f t="shared" si="5"/>
        <v>4</v>
      </c>
      <c r="F152" s="172" t="s">
        <v>421</v>
      </c>
      <c r="G152" s="172"/>
      <c r="H152" s="172"/>
      <c r="I152" s="172"/>
      <c r="J152" s="286"/>
      <c r="K152" s="286"/>
      <c r="L152" s="286"/>
      <c r="M152" s="286" t="s">
        <v>421</v>
      </c>
      <c r="N152" s="172"/>
      <c r="O152" s="172"/>
      <c r="P152" s="172"/>
      <c r="Q152" s="172"/>
      <c r="R152" s="172"/>
      <c r="S152" s="172"/>
      <c r="T152" s="172"/>
      <c r="U152" s="172"/>
      <c r="V152" s="172"/>
      <c r="W152" s="172" t="s">
        <v>421</v>
      </c>
      <c r="X152" s="172" t="s">
        <v>421</v>
      </c>
      <c r="Y152" s="172"/>
      <c r="Z152" s="172"/>
      <c r="AA152" s="172"/>
      <c r="AB152" s="172"/>
      <c r="AC152" s="172"/>
      <c r="AD152" s="172"/>
      <c r="AE152" s="286"/>
      <c r="AF152" s="286"/>
      <c r="AG152" s="172"/>
      <c r="AH152" s="172"/>
      <c r="AI152" s="172"/>
      <c r="AJ152" s="172"/>
      <c r="AK152" s="172"/>
      <c r="AL152" s="277"/>
      <c r="AM152" s="318"/>
      <c r="AN152" s="23"/>
      <c r="AO152" s="23"/>
      <c r="AP152" s="23"/>
      <c r="AQ152" s="277"/>
      <c r="AR152" s="277"/>
      <c r="AS152" s="277"/>
      <c r="AT152" s="277"/>
      <c r="AU152" s="277"/>
      <c r="AV152" s="277"/>
      <c r="AW152" s="277"/>
      <c r="AX152" s="277"/>
      <c r="AY152" s="277"/>
      <c r="AZ152" s="277"/>
      <c r="BA152" s="277"/>
      <c r="BC152" s="289"/>
    </row>
    <row r="153" spans="1:55" ht="15.75" customHeight="1" x14ac:dyDescent="0.25">
      <c r="A153" s="729"/>
      <c r="B153" s="321"/>
      <c r="C153" s="291"/>
      <c r="D153" s="23"/>
      <c r="E153" s="285">
        <f t="shared" si="5"/>
        <v>0</v>
      </c>
      <c r="F153" s="172"/>
      <c r="G153" s="172"/>
      <c r="H153" s="172"/>
      <c r="I153" s="172"/>
      <c r="J153" s="286"/>
      <c r="K153" s="286"/>
      <c r="L153" s="286"/>
      <c r="M153" s="286"/>
      <c r="N153" s="172"/>
      <c r="O153" s="172"/>
      <c r="P153" s="172"/>
      <c r="Q153" s="172"/>
      <c r="R153" s="172"/>
      <c r="S153" s="172"/>
      <c r="T153" s="172"/>
      <c r="U153" s="172"/>
      <c r="V153" s="172"/>
      <c r="W153" s="172"/>
      <c r="X153" s="172"/>
      <c r="Y153" s="172"/>
      <c r="Z153" s="172"/>
      <c r="AA153" s="172"/>
      <c r="AB153" s="172"/>
      <c r="AC153" s="172"/>
      <c r="AD153" s="172"/>
      <c r="AE153" s="286"/>
      <c r="AF153" s="286"/>
      <c r="AG153" s="172"/>
      <c r="AH153" s="172"/>
      <c r="AI153" s="172"/>
      <c r="AJ153" s="172"/>
      <c r="AK153" s="172"/>
      <c r="AL153" s="277"/>
      <c r="AM153" s="318"/>
      <c r="AN153" s="23"/>
      <c r="AO153" s="23"/>
      <c r="AP153" s="23"/>
      <c r="AQ153" s="277"/>
      <c r="AR153" s="277"/>
      <c r="AS153" s="277"/>
      <c r="AT153" s="277"/>
      <c r="AU153" s="277"/>
      <c r="AV153" s="277"/>
      <c r="AW153" s="277"/>
      <c r="AX153" s="277"/>
      <c r="AY153" s="277"/>
      <c r="AZ153" s="277"/>
      <c r="BA153" s="277"/>
      <c r="BC153" s="289"/>
    </row>
    <row r="154" spans="1:55" ht="15.75" customHeight="1" x14ac:dyDescent="0.25">
      <c r="A154" s="729"/>
      <c r="B154" s="321"/>
      <c r="C154" s="294"/>
      <c r="D154" s="23"/>
      <c r="E154" s="285">
        <f t="shared" si="5"/>
        <v>0</v>
      </c>
      <c r="F154" s="172"/>
      <c r="G154" s="172"/>
      <c r="H154" s="172"/>
      <c r="I154" s="172"/>
      <c r="J154" s="286"/>
      <c r="K154" s="286"/>
      <c r="L154" s="286"/>
      <c r="M154" s="286"/>
      <c r="N154" s="172"/>
      <c r="O154" s="172"/>
      <c r="P154" s="172"/>
      <c r="Q154" s="172"/>
      <c r="R154" s="172"/>
      <c r="S154" s="172"/>
      <c r="T154" s="172"/>
      <c r="U154" s="172"/>
      <c r="V154" s="172"/>
      <c r="W154" s="172"/>
      <c r="X154" s="172"/>
      <c r="Y154" s="172"/>
      <c r="Z154" s="172"/>
      <c r="AA154" s="172"/>
      <c r="AB154" s="172"/>
      <c r="AC154" s="172"/>
      <c r="AD154" s="172"/>
      <c r="AE154" s="286"/>
      <c r="AF154" s="286"/>
      <c r="AG154" s="172"/>
      <c r="AH154" s="172"/>
      <c r="AI154" s="172"/>
      <c r="AJ154" s="172"/>
      <c r="AK154" s="172"/>
      <c r="AL154" s="277"/>
      <c r="AM154" s="318"/>
      <c r="AN154" s="23"/>
      <c r="AO154" s="23"/>
      <c r="AP154" s="23"/>
      <c r="AQ154" s="277"/>
      <c r="AR154" s="277"/>
      <c r="AS154" s="277"/>
      <c r="AT154" s="277"/>
      <c r="AU154" s="277"/>
      <c r="AV154" s="277"/>
      <c r="AW154" s="277"/>
      <c r="AX154" s="277"/>
      <c r="AY154" s="277"/>
      <c r="AZ154" s="277"/>
      <c r="BA154" s="277"/>
      <c r="BC154" s="289"/>
    </row>
    <row r="155" spans="1:55" ht="15.75" customHeight="1" x14ac:dyDescent="0.25">
      <c r="A155" s="729"/>
      <c r="B155" s="44"/>
      <c r="C155" s="294"/>
      <c r="D155" s="322"/>
      <c r="E155" s="285">
        <f t="shared" si="5"/>
        <v>0</v>
      </c>
      <c r="F155" s="172"/>
      <c r="G155" s="172"/>
      <c r="H155" s="172"/>
      <c r="I155" s="172"/>
      <c r="J155" s="286"/>
      <c r="K155" s="286"/>
      <c r="L155" s="286"/>
      <c r="M155" s="286"/>
      <c r="N155" s="172"/>
      <c r="O155" s="172"/>
      <c r="P155" s="172"/>
      <c r="Q155" s="172"/>
      <c r="R155" s="172"/>
      <c r="S155" s="172"/>
      <c r="T155" s="172"/>
      <c r="U155" s="172"/>
      <c r="V155" s="172"/>
      <c r="W155" s="172"/>
      <c r="X155" s="172"/>
      <c r="Y155" s="172"/>
      <c r="Z155" s="172"/>
      <c r="AA155" s="172"/>
      <c r="AB155" s="172"/>
      <c r="AC155" s="172"/>
      <c r="AD155" s="172"/>
      <c r="AE155" s="286"/>
      <c r="AF155" s="286"/>
      <c r="AG155" s="172"/>
      <c r="AH155" s="172"/>
      <c r="AI155" s="172"/>
      <c r="AJ155" s="172"/>
      <c r="AK155" s="172"/>
      <c r="AL155" s="277"/>
      <c r="AM155" s="318"/>
      <c r="AN155" s="23"/>
      <c r="AO155" s="23"/>
      <c r="AP155" s="23"/>
      <c r="AQ155" s="277"/>
      <c r="AR155" s="277"/>
      <c r="AS155" s="277"/>
      <c r="AT155" s="277"/>
      <c r="AU155" s="277"/>
      <c r="AV155" s="277"/>
      <c r="AW155" s="277"/>
      <c r="AX155" s="277"/>
      <c r="AY155" s="277"/>
      <c r="AZ155" s="277"/>
      <c r="BA155" s="277"/>
      <c r="BC155" s="289"/>
    </row>
    <row r="156" spans="1:55" ht="15.75" customHeight="1" x14ac:dyDescent="0.25">
      <c r="A156" s="729"/>
      <c r="B156" s="321"/>
      <c r="C156" s="294"/>
      <c r="D156" s="322"/>
      <c r="E156" s="285">
        <f t="shared" si="5"/>
        <v>0</v>
      </c>
      <c r="F156" s="172"/>
      <c r="G156" s="172"/>
      <c r="H156" s="172"/>
      <c r="I156" s="172"/>
      <c r="J156" s="286"/>
      <c r="K156" s="286"/>
      <c r="L156" s="286"/>
      <c r="M156" s="286"/>
      <c r="N156" s="172"/>
      <c r="O156" s="172"/>
      <c r="P156" s="172"/>
      <c r="Q156" s="172"/>
      <c r="R156" s="172"/>
      <c r="S156" s="172"/>
      <c r="T156" s="172"/>
      <c r="U156" s="172"/>
      <c r="V156" s="172"/>
      <c r="W156" s="172"/>
      <c r="X156" s="172"/>
      <c r="Y156" s="172"/>
      <c r="Z156" s="172"/>
      <c r="AA156" s="172"/>
      <c r="AB156" s="172"/>
      <c r="AC156" s="172"/>
      <c r="AD156" s="172"/>
      <c r="AE156" s="286"/>
      <c r="AF156" s="286"/>
      <c r="AG156" s="172"/>
      <c r="AH156" s="172"/>
      <c r="AI156" s="172"/>
      <c r="AJ156" s="172"/>
      <c r="AK156" s="172"/>
      <c r="AL156" s="277"/>
      <c r="AM156" s="318"/>
      <c r="AN156" s="23"/>
      <c r="AO156" s="23"/>
      <c r="AP156" s="23"/>
      <c r="AQ156" s="277"/>
      <c r="AR156" s="277"/>
      <c r="AS156" s="277"/>
      <c r="AT156" s="277"/>
      <c r="AU156" s="277"/>
      <c r="AV156" s="277"/>
      <c r="AW156" s="277"/>
      <c r="AX156" s="277"/>
      <c r="AY156" s="277"/>
      <c r="AZ156" s="277"/>
      <c r="BA156" s="277"/>
      <c r="BC156" s="289"/>
    </row>
    <row r="157" spans="1:55" ht="15.75" customHeight="1" x14ac:dyDescent="0.25">
      <c r="A157" s="729"/>
      <c r="B157" s="323"/>
      <c r="C157" s="291"/>
      <c r="D157" s="322"/>
      <c r="E157" s="285">
        <f t="shared" si="5"/>
        <v>0</v>
      </c>
      <c r="F157" s="172"/>
      <c r="G157" s="172"/>
      <c r="H157" s="172"/>
      <c r="I157" s="172"/>
      <c r="J157" s="286"/>
      <c r="K157" s="286"/>
      <c r="L157" s="286"/>
      <c r="M157" s="286"/>
      <c r="N157" s="172"/>
      <c r="O157" s="172"/>
      <c r="P157" s="172"/>
      <c r="Q157" s="172"/>
      <c r="R157" s="172"/>
      <c r="S157" s="172"/>
      <c r="T157" s="172"/>
      <c r="U157" s="172"/>
      <c r="V157" s="172"/>
      <c r="W157" s="172"/>
      <c r="X157" s="172"/>
      <c r="Y157" s="172"/>
      <c r="Z157" s="172"/>
      <c r="AA157" s="172"/>
      <c r="AB157" s="172"/>
      <c r="AC157" s="172"/>
      <c r="AD157" s="172"/>
      <c r="AE157" s="286"/>
      <c r="AF157" s="286"/>
      <c r="AG157" s="172"/>
      <c r="AH157" s="172"/>
      <c r="AI157" s="172"/>
      <c r="AJ157" s="172"/>
      <c r="AK157" s="172"/>
      <c r="AL157" s="277"/>
      <c r="AM157" s="318"/>
      <c r="AN157" s="23"/>
      <c r="AO157" s="23"/>
      <c r="AP157" s="23"/>
      <c r="AQ157" s="277"/>
      <c r="AR157" s="277"/>
      <c r="AS157" s="277"/>
      <c r="AT157" s="277"/>
      <c r="AU157" s="277"/>
      <c r="AV157" s="277"/>
      <c r="AW157" s="277"/>
      <c r="AX157" s="277"/>
      <c r="AY157" s="277"/>
      <c r="AZ157" s="277"/>
      <c r="BA157" s="277"/>
      <c r="BC157" s="289"/>
    </row>
    <row r="158" spans="1:55" ht="15.75" customHeight="1" x14ac:dyDescent="0.25">
      <c r="A158" s="729"/>
      <c r="B158" s="323"/>
      <c r="C158" s="291"/>
      <c r="D158" s="322"/>
      <c r="E158" s="285">
        <f t="shared" si="5"/>
        <v>0</v>
      </c>
      <c r="F158" s="172"/>
      <c r="G158" s="172"/>
      <c r="H158" s="172"/>
      <c r="I158" s="172"/>
      <c r="J158" s="286"/>
      <c r="K158" s="286"/>
      <c r="L158" s="286"/>
      <c r="M158" s="286"/>
      <c r="N158" s="172"/>
      <c r="O158" s="172"/>
      <c r="P158" s="172"/>
      <c r="Q158" s="172"/>
      <c r="R158" s="172"/>
      <c r="S158" s="172"/>
      <c r="T158" s="172"/>
      <c r="U158" s="172"/>
      <c r="V158" s="172"/>
      <c r="W158" s="172"/>
      <c r="X158" s="172"/>
      <c r="Y158" s="172"/>
      <c r="Z158" s="172"/>
      <c r="AA158" s="172"/>
      <c r="AB158" s="172"/>
      <c r="AC158" s="172"/>
      <c r="AD158" s="172"/>
      <c r="AE158" s="286"/>
      <c r="AF158" s="286"/>
      <c r="AG158" s="172"/>
      <c r="AH158" s="172"/>
      <c r="AI158" s="172"/>
      <c r="AJ158" s="172"/>
      <c r="AK158" s="172"/>
      <c r="AL158" s="277"/>
      <c r="AM158" s="318"/>
      <c r="AN158" s="23"/>
      <c r="AO158" s="23"/>
      <c r="AP158" s="23"/>
      <c r="AQ158" s="277"/>
      <c r="AR158" s="277"/>
      <c r="AS158" s="277"/>
      <c r="AT158" s="277"/>
      <c r="AU158" s="277"/>
      <c r="AV158" s="277"/>
      <c r="AW158" s="277"/>
      <c r="AX158" s="277"/>
      <c r="AY158" s="277"/>
      <c r="AZ158" s="277"/>
      <c r="BA158" s="277"/>
      <c r="BC158" s="289"/>
    </row>
    <row r="159" spans="1:55" ht="15.75" customHeight="1" x14ac:dyDescent="0.25">
      <c r="A159" s="729"/>
      <c r="B159" s="323"/>
      <c r="C159" s="291"/>
      <c r="D159" s="172"/>
      <c r="E159" s="285">
        <f t="shared" si="5"/>
        <v>0</v>
      </c>
      <c r="F159" s="172"/>
      <c r="G159" s="172"/>
      <c r="H159" s="172"/>
      <c r="I159" s="172"/>
      <c r="J159" s="286"/>
      <c r="K159" s="286"/>
      <c r="L159" s="286"/>
      <c r="M159" s="286"/>
      <c r="N159" s="172"/>
      <c r="O159" s="172"/>
      <c r="P159" s="172"/>
      <c r="Q159" s="172"/>
      <c r="R159" s="172"/>
      <c r="S159" s="172"/>
      <c r="T159" s="172"/>
      <c r="U159" s="172"/>
      <c r="V159" s="172"/>
      <c r="W159" s="172"/>
      <c r="X159" s="172"/>
      <c r="Y159" s="172"/>
      <c r="Z159" s="172"/>
      <c r="AA159" s="172"/>
      <c r="AB159" s="172"/>
      <c r="AC159" s="172"/>
      <c r="AD159" s="172"/>
      <c r="AE159" s="286"/>
      <c r="AF159" s="286"/>
      <c r="AG159" s="172"/>
      <c r="AH159" s="172"/>
      <c r="AI159" s="172"/>
      <c r="AJ159" s="172"/>
      <c r="AK159" s="172"/>
      <c r="AL159" s="287"/>
      <c r="AM159" s="288"/>
      <c r="AN159" s="23"/>
      <c r="AO159" s="23"/>
      <c r="AP159" s="23"/>
      <c r="AQ159" s="287"/>
      <c r="AR159" s="287"/>
      <c r="AS159" s="287"/>
      <c r="AT159" s="287"/>
      <c r="AU159" s="287"/>
      <c r="AV159" s="287"/>
      <c r="AW159" s="287"/>
      <c r="AX159" s="287"/>
      <c r="AY159" s="287"/>
      <c r="AZ159" s="287"/>
      <c r="BA159" s="287"/>
    </row>
    <row r="160" spans="1:55" ht="15" customHeight="1" x14ac:dyDescent="0.25">
      <c r="A160" s="729" t="s">
        <v>530</v>
      </c>
      <c r="B160" s="323"/>
      <c r="C160" s="294"/>
      <c r="D160" s="23"/>
      <c r="E160" s="285">
        <f t="shared" si="5"/>
        <v>0</v>
      </c>
      <c r="F160" s="172"/>
      <c r="G160" s="172"/>
      <c r="H160" s="172"/>
      <c r="I160" s="172"/>
      <c r="J160" s="286"/>
      <c r="K160" s="286"/>
      <c r="L160" s="286"/>
      <c r="M160" s="286"/>
      <c r="N160" s="172"/>
      <c r="O160" s="172"/>
      <c r="P160" s="172"/>
      <c r="Q160" s="172"/>
      <c r="R160" s="172"/>
      <c r="S160" s="172"/>
      <c r="T160" s="172"/>
      <c r="U160" s="172"/>
      <c r="V160" s="172"/>
      <c r="W160" s="172"/>
      <c r="X160" s="172"/>
      <c r="Y160" s="172"/>
      <c r="Z160" s="172"/>
      <c r="AA160" s="172"/>
      <c r="AB160" s="172"/>
      <c r="AC160" s="172"/>
      <c r="AD160" s="172"/>
      <c r="AE160" s="286"/>
      <c r="AF160" s="286"/>
      <c r="AG160" s="172"/>
      <c r="AH160" s="172"/>
      <c r="AI160" s="172"/>
      <c r="AJ160" s="172"/>
      <c r="AK160" s="172"/>
      <c r="AL160" s="277"/>
      <c r="AM160" s="318"/>
      <c r="AN160" s="23"/>
      <c r="AO160" s="23"/>
      <c r="AP160" s="23"/>
      <c r="AQ160" s="277"/>
      <c r="AR160" s="277"/>
      <c r="AS160" s="277"/>
      <c r="AT160" s="277"/>
      <c r="AU160" s="277"/>
      <c r="AV160" s="277"/>
      <c r="AW160" s="277"/>
      <c r="AX160" s="277"/>
      <c r="AY160" s="277"/>
      <c r="AZ160" s="277"/>
      <c r="BA160" s="277"/>
    </row>
    <row r="161" spans="1:53" x14ac:dyDescent="0.25">
      <c r="A161" s="729"/>
      <c r="B161" s="323"/>
      <c r="C161" s="294"/>
      <c r="D161" s="23"/>
      <c r="E161" s="285">
        <f t="shared" si="5"/>
        <v>0</v>
      </c>
      <c r="F161" s="172"/>
      <c r="G161" s="172"/>
      <c r="H161" s="172"/>
      <c r="I161" s="172"/>
      <c r="J161" s="286"/>
      <c r="K161" s="286"/>
      <c r="L161" s="286"/>
      <c r="M161" s="286"/>
      <c r="N161" s="172"/>
      <c r="O161" s="172"/>
      <c r="P161" s="172"/>
      <c r="Q161" s="172"/>
      <c r="R161" s="172"/>
      <c r="S161" s="172"/>
      <c r="T161" s="172"/>
      <c r="U161" s="172"/>
      <c r="V161" s="172"/>
      <c r="W161" s="172"/>
      <c r="X161" s="172"/>
      <c r="Y161" s="172"/>
      <c r="Z161" s="172"/>
      <c r="AA161" s="172"/>
      <c r="AB161" s="172"/>
      <c r="AC161" s="172"/>
      <c r="AD161" s="172"/>
      <c r="AE161" s="286"/>
      <c r="AF161" s="286"/>
      <c r="AG161" s="172"/>
      <c r="AH161" s="172"/>
      <c r="AI161" s="172"/>
      <c r="AJ161" s="172"/>
      <c r="AK161" s="172"/>
      <c r="AL161" s="277"/>
      <c r="AM161" s="318"/>
      <c r="AN161" s="23"/>
      <c r="AO161" s="23"/>
      <c r="AP161" s="23"/>
      <c r="AQ161" s="277"/>
      <c r="AR161" s="277"/>
      <c r="AS161" s="277"/>
      <c r="AT161" s="277"/>
      <c r="AU161" s="277"/>
      <c r="AV161" s="277"/>
      <c r="AW161" s="277"/>
      <c r="AX161" s="277"/>
      <c r="AY161" s="277"/>
      <c r="AZ161" s="277"/>
      <c r="BA161" s="277"/>
    </row>
    <row r="162" spans="1:53" x14ac:dyDescent="0.25">
      <c r="A162" s="729"/>
      <c r="B162" s="323"/>
      <c r="C162" s="294"/>
      <c r="D162" s="23"/>
      <c r="E162" s="285">
        <f t="shared" si="5"/>
        <v>0</v>
      </c>
      <c r="F162" s="172"/>
      <c r="G162" s="172"/>
      <c r="H162" s="172"/>
      <c r="I162" s="172"/>
      <c r="J162" s="286"/>
      <c r="K162" s="286"/>
      <c r="L162" s="286"/>
      <c r="M162" s="286"/>
      <c r="N162" s="172"/>
      <c r="O162" s="172"/>
      <c r="P162" s="172"/>
      <c r="Q162" s="172"/>
      <c r="R162" s="172"/>
      <c r="S162" s="172"/>
      <c r="T162" s="172"/>
      <c r="U162" s="172"/>
      <c r="V162" s="172"/>
      <c r="W162" s="172"/>
      <c r="X162" s="172"/>
      <c r="Y162" s="172"/>
      <c r="Z162" s="172"/>
      <c r="AA162" s="172"/>
      <c r="AB162" s="172"/>
      <c r="AC162" s="172"/>
      <c r="AD162" s="172"/>
      <c r="AE162" s="286"/>
      <c r="AF162" s="286"/>
      <c r="AG162" s="172"/>
      <c r="AH162" s="172"/>
      <c r="AI162" s="172"/>
      <c r="AJ162" s="172"/>
      <c r="AK162" s="172"/>
      <c r="AL162" s="277"/>
      <c r="AM162" s="318"/>
      <c r="AN162" s="23"/>
      <c r="AO162" s="23"/>
      <c r="AP162" s="23"/>
      <c r="AQ162" s="277"/>
      <c r="AR162" s="277"/>
      <c r="AS162" s="277"/>
      <c r="AT162" s="277"/>
      <c r="AU162" s="277"/>
      <c r="AV162" s="277"/>
      <c r="AW162" s="277"/>
      <c r="AX162" s="277"/>
      <c r="AY162" s="277"/>
      <c r="AZ162" s="277"/>
      <c r="BA162" s="277"/>
    </row>
    <row r="163" spans="1:53" x14ac:dyDescent="0.25">
      <c r="A163" s="729"/>
      <c r="B163" s="323"/>
      <c r="C163" s="172"/>
      <c r="D163" s="23"/>
      <c r="E163" s="285">
        <f t="shared" si="5"/>
        <v>0</v>
      </c>
      <c r="F163" s="172"/>
      <c r="G163" s="172"/>
      <c r="H163" s="172"/>
      <c r="I163" s="172"/>
      <c r="J163" s="286"/>
      <c r="K163" s="286"/>
      <c r="L163" s="286"/>
      <c r="M163" s="286"/>
      <c r="N163" s="172"/>
      <c r="O163" s="172"/>
      <c r="P163" s="172"/>
      <c r="Q163" s="172"/>
      <c r="R163" s="172"/>
      <c r="S163" s="172"/>
      <c r="T163" s="172"/>
      <c r="U163" s="172"/>
      <c r="V163" s="172"/>
      <c r="W163" s="172"/>
      <c r="X163" s="172"/>
      <c r="Y163" s="172"/>
      <c r="Z163" s="172"/>
      <c r="AA163" s="172"/>
      <c r="AB163" s="172"/>
      <c r="AC163" s="172"/>
      <c r="AD163" s="172"/>
      <c r="AE163" s="286"/>
      <c r="AF163" s="286"/>
      <c r="AG163" s="172"/>
      <c r="AH163" s="172"/>
      <c r="AI163" s="172"/>
      <c r="AJ163" s="172"/>
      <c r="AK163" s="172"/>
      <c r="AL163" s="277"/>
      <c r="AM163" s="318"/>
      <c r="AN163" s="23"/>
      <c r="AO163" s="23"/>
      <c r="AP163" s="23"/>
      <c r="AQ163" s="277"/>
      <c r="AR163" s="277"/>
      <c r="AS163" s="277"/>
      <c r="AT163" s="277"/>
      <c r="AU163" s="277"/>
      <c r="AV163" s="277"/>
      <c r="AW163" s="277"/>
      <c r="AX163" s="277"/>
      <c r="AY163" s="277"/>
      <c r="AZ163" s="277"/>
      <c r="BA163" s="277"/>
    </row>
    <row r="164" spans="1:53" x14ac:dyDescent="0.25">
      <c r="A164" s="729"/>
      <c r="B164" s="321"/>
      <c r="C164" s="172"/>
      <c r="D164" s="23"/>
      <c r="E164" s="285">
        <f t="shared" ref="E164:E171" si="6">COUNTA(F164:AK164)</f>
        <v>0</v>
      </c>
      <c r="F164" s="172"/>
      <c r="G164" s="172"/>
      <c r="H164" s="172"/>
      <c r="I164" s="172"/>
      <c r="J164" s="286"/>
      <c r="K164" s="286"/>
      <c r="L164" s="286"/>
      <c r="M164" s="286"/>
      <c r="N164" s="172"/>
      <c r="O164" s="172"/>
      <c r="P164" s="172"/>
      <c r="Q164" s="172"/>
      <c r="R164" s="172"/>
      <c r="S164" s="172"/>
      <c r="T164" s="172"/>
      <c r="U164" s="172"/>
      <c r="V164" s="172"/>
      <c r="W164" s="172"/>
      <c r="X164" s="172"/>
      <c r="Y164" s="172"/>
      <c r="Z164" s="172"/>
      <c r="AA164" s="172"/>
      <c r="AB164" s="172"/>
      <c r="AC164" s="172"/>
      <c r="AD164" s="172"/>
      <c r="AE164" s="286"/>
      <c r="AF164" s="286"/>
      <c r="AG164" s="172"/>
      <c r="AH164" s="172"/>
      <c r="AI164" s="172"/>
      <c r="AJ164" s="172"/>
      <c r="AK164" s="172"/>
      <c r="AL164" s="277"/>
      <c r="AM164" s="318"/>
      <c r="AN164" s="23"/>
      <c r="AO164" s="23"/>
      <c r="AP164" s="23"/>
      <c r="AQ164" s="277"/>
      <c r="AR164" s="277"/>
      <c r="AS164" s="277"/>
      <c r="AT164" s="277"/>
      <c r="AU164" s="277"/>
      <c r="AV164" s="277"/>
      <c r="AW164" s="277"/>
      <c r="AX164" s="277"/>
      <c r="AY164" s="277"/>
      <c r="AZ164" s="277"/>
      <c r="BA164" s="277"/>
    </row>
    <row r="165" spans="1:53" x14ac:dyDescent="0.25">
      <c r="A165" s="729"/>
      <c r="B165" s="321"/>
      <c r="C165" s="172"/>
      <c r="D165" s="23"/>
      <c r="E165" s="285">
        <f t="shared" si="6"/>
        <v>0</v>
      </c>
      <c r="F165" s="172"/>
      <c r="G165" s="172"/>
      <c r="H165" s="172"/>
      <c r="I165" s="172"/>
      <c r="J165" s="286"/>
      <c r="K165" s="286"/>
      <c r="L165" s="286"/>
      <c r="M165" s="286"/>
      <c r="N165" s="172"/>
      <c r="O165" s="172"/>
      <c r="P165" s="172"/>
      <c r="Q165" s="172"/>
      <c r="R165" s="172"/>
      <c r="S165" s="172"/>
      <c r="T165" s="172"/>
      <c r="U165" s="172"/>
      <c r="V165" s="172"/>
      <c r="W165" s="172"/>
      <c r="X165" s="172"/>
      <c r="Y165" s="172"/>
      <c r="Z165" s="172"/>
      <c r="AA165" s="172"/>
      <c r="AB165" s="172"/>
      <c r="AC165" s="172"/>
      <c r="AD165" s="172"/>
      <c r="AE165" s="286"/>
      <c r="AF165" s="286"/>
      <c r="AG165" s="172"/>
      <c r="AH165" s="172"/>
      <c r="AI165" s="172"/>
      <c r="AJ165" s="172"/>
      <c r="AK165" s="172"/>
      <c r="AL165" s="277"/>
      <c r="AM165" s="318"/>
      <c r="AN165" s="23"/>
      <c r="AO165" s="23"/>
      <c r="AP165" s="23"/>
      <c r="AQ165" s="277"/>
      <c r="AR165" s="277"/>
      <c r="AS165" s="277"/>
      <c r="AT165" s="277"/>
      <c r="AU165" s="277"/>
      <c r="AV165" s="277"/>
      <c r="AW165" s="277"/>
      <c r="AX165" s="277"/>
      <c r="AY165" s="277"/>
      <c r="AZ165" s="277"/>
      <c r="BA165" s="277"/>
    </row>
    <row r="166" spans="1:53" x14ac:dyDescent="0.25">
      <c r="A166" s="729"/>
      <c r="B166" s="321"/>
      <c r="C166" s="172"/>
      <c r="D166" s="23"/>
      <c r="E166" s="285">
        <f t="shared" si="6"/>
        <v>0</v>
      </c>
      <c r="F166" s="172"/>
      <c r="G166" s="172"/>
      <c r="H166" s="172"/>
      <c r="I166" s="172"/>
      <c r="J166" s="286"/>
      <c r="K166" s="286"/>
      <c r="L166" s="286"/>
      <c r="M166" s="286"/>
      <c r="N166" s="172"/>
      <c r="O166" s="172"/>
      <c r="P166" s="172"/>
      <c r="Q166" s="172"/>
      <c r="R166" s="172"/>
      <c r="S166" s="172"/>
      <c r="T166" s="172"/>
      <c r="U166" s="172"/>
      <c r="V166" s="172"/>
      <c r="W166" s="172"/>
      <c r="X166" s="172"/>
      <c r="Y166" s="172"/>
      <c r="Z166" s="172"/>
      <c r="AA166" s="172"/>
      <c r="AB166" s="172"/>
      <c r="AC166" s="172"/>
      <c r="AD166" s="172"/>
      <c r="AE166" s="286"/>
      <c r="AF166" s="286"/>
      <c r="AG166" s="172"/>
      <c r="AH166" s="172"/>
      <c r="AI166" s="172"/>
      <c r="AJ166" s="172"/>
      <c r="AK166" s="172"/>
      <c r="AL166" s="277"/>
      <c r="AM166" s="318"/>
      <c r="AN166" s="23"/>
      <c r="AO166" s="23"/>
      <c r="AP166" s="23"/>
      <c r="AQ166" s="277"/>
      <c r="AR166" s="277"/>
      <c r="AS166" s="277"/>
      <c r="AT166" s="277"/>
      <c r="AU166" s="277"/>
      <c r="AV166" s="277"/>
      <c r="AW166" s="277"/>
      <c r="AX166" s="277"/>
      <c r="AY166" s="277"/>
      <c r="AZ166" s="277"/>
      <c r="BA166" s="277"/>
    </row>
    <row r="167" spans="1:53" x14ac:dyDescent="0.25">
      <c r="A167" s="729"/>
      <c r="B167" s="321"/>
      <c r="C167" s="172"/>
      <c r="D167" s="23"/>
      <c r="E167" s="285">
        <f t="shared" si="6"/>
        <v>0</v>
      </c>
      <c r="F167" s="172"/>
      <c r="G167" s="172"/>
      <c r="H167" s="172"/>
      <c r="I167" s="172"/>
      <c r="J167" s="286"/>
      <c r="K167" s="286"/>
      <c r="L167" s="286"/>
      <c r="M167" s="286"/>
      <c r="N167" s="172"/>
      <c r="O167" s="172"/>
      <c r="P167" s="172"/>
      <c r="Q167" s="172"/>
      <c r="R167" s="172"/>
      <c r="S167" s="172"/>
      <c r="T167" s="172"/>
      <c r="U167" s="172"/>
      <c r="V167" s="172"/>
      <c r="W167" s="172"/>
      <c r="X167" s="172"/>
      <c r="Y167" s="172"/>
      <c r="Z167" s="172"/>
      <c r="AA167" s="172"/>
      <c r="AB167" s="172"/>
      <c r="AC167" s="172"/>
      <c r="AD167" s="172"/>
      <c r="AE167" s="286"/>
      <c r="AF167" s="286"/>
      <c r="AG167" s="172"/>
      <c r="AH167" s="172"/>
      <c r="AI167" s="172"/>
      <c r="AJ167" s="172"/>
      <c r="AK167" s="172"/>
      <c r="AL167" s="277"/>
      <c r="AM167" s="318"/>
      <c r="AN167" s="23"/>
      <c r="AO167" s="23"/>
      <c r="AP167" s="23"/>
      <c r="AQ167" s="277"/>
      <c r="AR167" s="277"/>
      <c r="AS167" s="277"/>
      <c r="AT167" s="277"/>
      <c r="AU167" s="277"/>
      <c r="AV167" s="277"/>
      <c r="AW167" s="277"/>
      <c r="AX167" s="277"/>
      <c r="AY167" s="277"/>
      <c r="AZ167" s="277"/>
      <c r="BA167" s="277"/>
    </row>
    <row r="168" spans="1:53" x14ac:dyDescent="0.25">
      <c r="A168" s="729"/>
      <c r="B168" s="321"/>
      <c r="C168" s="172"/>
      <c r="D168" s="23"/>
      <c r="E168" s="285">
        <f t="shared" si="6"/>
        <v>0</v>
      </c>
      <c r="F168" s="172"/>
      <c r="G168" s="172"/>
      <c r="H168" s="172"/>
      <c r="I168" s="172"/>
      <c r="J168" s="286"/>
      <c r="K168" s="286"/>
      <c r="L168" s="286"/>
      <c r="M168" s="286"/>
      <c r="N168" s="172"/>
      <c r="O168" s="172"/>
      <c r="P168" s="172"/>
      <c r="Q168" s="172"/>
      <c r="R168" s="172"/>
      <c r="S168" s="172"/>
      <c r="T168" s="172"/>
      <c r="U168" s="172"/>
      <c r="V168" s="172"/>
      <c r="W168" s="172"/>
      <c r="X168" s="172"/>
      <c r="Y168" s="172"/>
      <c r="Z168" s="172"/>
      <c r="AA168" s="172"/>
      <c r="AB168" s="172"/>
      <c r="AC168" s="172"/>
      <c r="AD168" s="172"/>
      <c r="AE168" s="286"/>
      <c r="AF168" s="286"/>
      <c r="AG168" s="172"/>
      <c r="AH168" s="172"/>
      <c r="AI168" s="172"/>
      <c r="AJ168" s="172"/>
      <c r="AK168" s="172"/>
      <c r="AL168" s="277"/>
      <c r="AM168" s="318"/>
      <c r="AN168" s="23"/>
      <c r="AO168" s="23"/>
      <c r="AP168" s="23"/>
      <c r="AQ168" s="277"/>
      <c r="AR168" s="277"/>
      <c r="AS168" s="277"/>
      <c r="AT168" s="277"/>
      <c r="AU168" s="277"/>
      <c r="AV168" s="277"/>
      <c r="AW168" s="277"/>
      <c r="AX168" s="277"/>
      <c r="AY168" s="277"/>
      <c r="AZ168" s="277"/>
      <c r="BA168" s="277"/>
    </row>
    <row r="169" spans="1:53" x14ac:dyDescent="0.25">
      <c r="A169" s="729"/>
      <c r="B169" s="321"/>
      <c r="C169" s="172"/>
      <c r="D169" s="23"/>
      <c r="E169" s="285">
        <f t="shared" si="6"/>
        <v>0</v>
      </c>
      <c r="F169" s="172"/>
      <c r="G169" s="172"/>
      <c r="H169" s="172"/>
      <c r="I169" s="172"/>
      <c r="J169" s="286"/>
      <c r="K169" s="286"/>
      <c r="L169" s="286"/>
      <c r="M169" s="286"/>
      <c r="N169" s="172"/>
      <c r="O169" s="172"/>
      <c r="P169" s="172"/>
      <c r="Q169" s="172"/>
      <c r="R169" s="172"/>
      <c r="S169" s="172"/>
      <c r="T169" s="172"/>
      <c r="U169" s="172"/>
      <c r="V169" s="172"/>
      <c r="W169" s="172"/>
      <c r="X169" s="172"/>
      <c r="Y169" s="172"/>
      <c r="Z169" s="172"/>
      <c r="AA169" s="172"/>
      <c r="AB169" s="172"/>
      <c r="AC169" s="172"/>
      <c r="AD169" s="172"/>
      <c r="AE169" s="286"/>
      <c r="AF169" s="286"/>
      <c r="AG169" s="172"/>
      <c r="AH169" s="172"/>
      <c r="AI169" s="172"/>
      <c r="AJ169" s="172"/>
      <c r="AK169" s="172"/>
      <c r="AL169" s="277"/>
      <c r="AM169" s="318"/>
      <c r="AN169" s="23"/>
      <c r="AO169" s="23"/>
      <c r="AP169" s="23"/>
      <c r="AQ169" s="277"/>
      <c r="AR169" s="277"/>
      <c r="AS169" s="277"/>
      <c r="AT169" s="277"/>
      <c r="AU169" s="277"/>
      <c r="AV169" s="277"/>
      <c r="AW169" s="277"/>
      <c r="AX169" s="277"/>
      <c r="AY169" s="277"/>
      <c r="AZ169" s="277"/>
      <c r="BA169" s="277"/>
    </row>
    <row r="170" spans="1:53" x14ac:dyDescent="0.25">
      <c r="A170" s="729"/>
      <c r="B170" s="321"/>
      <c r="C170" s="172"/>
      <c r="D170" s="23"/>
      <c r="E170" s="285">
        <f t="shared" si="6"/>
        <v>0</v>
      </c>
      <c r="F170" s="172"/>
      <c r="G170" s="172"/>
      <c r="H170" s="172"/>
      <c r="I170" s="172"/>
      <c r="J170" s="286"/>
      <c r="K170" s="286"/>
      <c r="L170" s="286"/>
      <c r="M170" s="286"/>
      <c r="N170" s="172"/>
      <c r="O170" s="172"/>
      <c r="P170" s="172"/>
      <c r="Q170" s="172"/>
      <c r="R170" s="172"/>
      <c r="S170" s="172"/>
      <c r="T170" s="172"/>
      <c r="U170" s="172"/>
      <c r="V170" s="172"/>
      <c r="W170" s="172"/>
      <c r="X170" s="172"/>
      <c r="Y170" s="172"/>
      <c r="Z170" s="172"/>
      <c r="AA170" s="172"/>
      <c r="AB170" s="172"/>
      <c r="AC170" s="172"/>
      <c r="AD170" s="172"/>
      <c r="AE170" s="286"/>
      <c r="AF170" s="286"/>
      <c r="AG170" s="172"/>
      <c r="AH170" s="172"/>
      <c r="AI170" s="172"/>
      <c r="AJ170" s="172"/>
      <c r="AK170" s="172"/>
      <c r="AL170" s="277"/>
      <c r="AM170" s="318"/>
      <c r="AN170" s="23"/>
      <c r="AO170" s="23"/>
      <c r="AP170" s="23"/>
      <c r="AQ170" s="277"/>
      <c r="AR170" s="277"/>
      <c r="AS170" s="277"/>
      <c r="AT170" s="277"/>
      <c r="AU170" s="277"/>
      <c r="AV170" s="277"/>
      <c r="AW170" s="277"/>
      <c r="AX170" s="277"/>
      <c r="AY170" s="277"/>
      <c r="AZ170" s="277"/>
      <c r="BA170" s="277"/>
    </row>
    <row r="171" spans="1:53" x14ac:dyDescent="0.25">
      <c r="A171" s="729"/>
      <c r="B171" s="323"/>
      <c r="C171" s="172"/>
      <c r="D171" s="23"/>
      <c r="E171" s="285">
        <f t="shared" si="6"/>
        <v>0</v>
      </c>
      <c r="F171" s="172"/>
      <c r="G171" s="172"/>
      <c r="H171" s="172"/>
      <c r="I171" s="172"/>
      <c r="J171" s="286"/>
      <c r="K171" s="286"/>
      <c r="L171" s="286"/>
      <c r="M171" s="286"/>
      <c r="N171" s="172"/>
      <c r="O171" s="172"/>
      <c r="P171" s="172"/>
      <c r="Q171" s="172"/>
      <c r="R171" s="172"/>
      <c r="S171" s="172"/>
      <c r="T171" s="172"/>
      <c r="U171" s="172"/>
      <c r="V171" s="172"/>
      <c r="W171" s="172"/>
      <c r="X171" s="172"/>
      <c r="Y171" s="172"/>
      <c r="Z171" s="172"/>
      <c r="AA171" s="172"/>
      <c r="AB171" s="172"/>
      <c r="AC171" s="172"/>
      <c r="AD171" s="172"/>
      <c r="AE171" s="286"/>
      <c r="AF171" s="286"/>
      <c r="AG171" s="172"/>
      <c r="AH171" s="172"/>
      <c r="AI171" s="172"/>
      <c r="AJ171" s="172"/>
      <c r="AK171" s="172"/>
      <c r="AL171" s="277"/>
      <c r="AM171" s="318"/>
      <c r="AN171" s="23"/>
      <c r="AO171" s="23"/>
      <c r="AP171" s="23"/>
      <c r="AQ171" s="277"/>
      <c r="AR171" s="277"/>
      <c r="AS171" s="277"/>
      <c r="AT171" s="277"/>
      <c r="AU171" s="277"/>
      <c r="AV171" s="277"/>
      <c r="AW171" s="277"/>
      <c r="AX171" s="277"/>
      <c r="AY171" s="277"/>
      <c r="AZ171" s="277"/>
      <c r="BA171" s="277"/>
    </row>
  </sheetData>
  <mergeCells count="15">
    <mergeCell ref="A3:C3"/>
    <mergeCell ref="A4:A15"/>
    <mergeCell ref="A16:A27"/>
    <mergeCell ref="A28:A39"/>
    <mergeCell ref="A40:A51"/>
    <mergeCell ref="A52:A63"/>
    <mergeCell ref="A64:A75"/>
    <mergeCell ref="A76:A87"/>
    <mergeCell ref="A88:A99"/>
    <mergeCell ref="A100:A111"/>
    <mergeCell ref="A112:A123"/>
    <mergeCell ref="A124:A135"/>
    <mergeCell ref="A136:A147"/>
    <mergeCell ref="A148:A159"/>
    <mergeCell ref="A160:A171"/>
  </mergeCells>
  <pageMargins left="0.7" right="0.7" top="0.75" bottom="0.75" header="0.51180555555555496" footer="0.51180555555555496"/>
  <pageSetup paperSize="0" scale="0" firstPageNumber="0" orientation="portrait" usePrinterDefaults="0" horizontalDpi="0" verticalDpi="0" copie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C26" sqref="C26"/>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505</v>
      </c>
      <c r="C2" s="762"/>
      <c r="D2" s="762"/>
      <c r="E2" s="762"/>
      <c r="F2" s="762"/>
      <c r="G2" s="762"/>
      <c r="H2" s="762"/>
      <c r="I2" s="762"/>
      <c r="J2" s="762"/>
      <c r="K2" s="762"/>
      <c r="L2" s="762"/>
      <c r="M2" s="762"/>
      <c r="N2" s="388" t="s">
        <v>510</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183</v>
      </c>
      <c r="B4" s="791" t="s">
        <v>184</v>
      </c>
      <c r="C4" s="791"/>
      <c r="D4" s="791"/>
      <c r="E4" s="791"/>
      <c r="F4" s="791"/>
      <c r="G4" s="791"/>
      <c r="H4" s="791"/>
      <c r="I4" s="791"/>
      <c r="J4" s="791"/>
      <c r="K4" s="493" t="s">
        <v>185</v>
      </c>
      <c r="L4" s="792" t="s">
        <v>284</v>
      </c>
      <c r="M4" s="792"/>
      <c r="N4" s="792"/>
      <c r="O4" s="792"/>
      <c r="P4" s="792"/>
      <c r="Q4" s="792"/>
      <c r="R4" s="793" t="s">
        <v>795</v>
      </c>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2.25" customHeight="1" x14ac:dyDescent="0.25">
      <c r="A6" s="397" t="s">
        <v>206</v>
      </c>
      <c r="B6" s="791" t="s">
        <v>207</v>
      </c>
      <c r="C6" s="791"/>
      <c r="D6" s="791"/>
      <c r="E6" s="791"/>
      <c r="F6" s="791"/>
      <c r="G6" s="791"/>
      <c r="H6" s="791"/>
      <c r="I6" s="791"/>
      <c r="J6" s="791"/>
      <c r="K6" s="493" t="s">
        <v>208</v>
      </c>
      <c r="L6" s="792" t="s">
        <v>270</v>
      </c>
      <c r="M6" s="792"/>
      <c r="N6" s="792"/>
      <c r="O6" s="792"/>
      <c r="P6" s="792"/>
      <c r="Q6" s="792"/>
      <c r="R6" s="793" t="s">
        <v>694</v>
      </c>
      <c r="S6" s="793"/>
      <c r="T6" s="793"/>
      <c r="U6" s="793"/>
      <c r="V6" s="793"/>
      <c r="W6" s="793"/>
      <c r="X6" s="793"/>
      <c r="Y6" s="793"/>
    </row>
    <row r="7" spans="1:25" ht="32.25" customHeight="1" x14ac:dyDescent="0.25">
      <c r="A7" s="497"/>
      <c r="B7" s="498"/>
      <c r="C7" s="498"/>
      <c r="D7" s="498"/>
      <c r="E7" s="498"/>
      <c r="F7" s="498"/>
      <c r="G7" s="498"/>
      <c r="H7" s="498"/>
      <c r="I7" s="498"/>
      <c r="J7" s="498"/>
      <c r="K7" s="496" t="s">
        <v>209</v>
      </c>
      <c r="L7" s="794" t="s">
        <v>339</v>
      </c>
      <c r="M7" s="794"/>
      <c r="N7" s="794"/>
      <c r="O7" s="794"/>
      <c r="P7" s="794"/>
      <c r="Q7" s="794"/>
      <c r="R7" s="795" t="s">
        <v>342</v>
      </c>
      <c r="S7" s="795"/>
      <c r="T7" s="795"/>
      <c r="U7" s="795"/>
      <c r="V7" s="795"/>
      <c r="W7" s="795"/>
      <c r="X7" s="795"/>
      <c r="Y7" s="795"/>
    </row>
    <row r="8" spans="1:25" ht="39.950000000000003" customHeight="1" x14ac:dyDescent="0.25">
      <c r="A8" s="397" t="s">
        <v>289</v>
      </c>
      <c r="B8" s="791" t="s">
        <v>290</v>
      </c>
      <c r="C8" s="791"/>
      <c r="D8" s="791"/>
      <c r="E8" s="791"/>
      <c r="F8" s="791"/>
      <c r="G8" s="791"/>
      <c r="H8" s="791"/>
      <c r="I8" s="791"/>
      <c r="J8" s="791"/>
      <c r="K8" s="493" t="s">
        <v>291</v>
      </c>
      <c r="L8" s="792" t="s">
        <v>368</v>
      </c>
      <c r="M8" s="792"/>
      <c r="N8" s="792"/>
      <c r="O8" s="792"/>
      <c r="P8" s="792"/>
      <c r="Q8" s="792"/>
      <c r="R8" s="793" t="s">
        <v>1161</v>
      </c>
      <c r="S8" s="793"/>
      <c r="T8" s="793"/>
      <c r="U8" s="793"/>
      <c r="V8" s="793"/>
      <c r="W8" s="793"/>
      <c r="X8" s="793"/>
      <c r="Y8" s="793"/>
    </row>
    <row r="9" spans="1:25" ht="32.2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48" customHeight="1" x14ac:dyDescent="0.25">
      <c r="A10" s="397" t="s">
        <v>235</v>
      </c>
      <c r="B10" s="791" t="s">
        <v>236</v>
      </c>
      <c r="C10" s="791"/>
      <c r="D10" s="791"/>
      <c r="E10" s="791"/>
      <c r="F10" s="791"/>
      <c r="G10" s="791"/>
      <c r="H10" s="791"/>
      <c r="I10" s="791"/>
      <c r="J10" s="791"/>
      <c r="K10" s="493" t="s">
        <v>237</v>
      </c>
      <c r="L10" s="792" t="s">
        <v>266</v>
      </c>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2.5" customHeight="1" x14ac:dyDescent="0.25">
      <c r="A13" s="788" t="s">
        <v>1195</v>
      </c>
      <c r="B13" s="788"/>
      <c r="C13" s="788"/>
      <c r="D13" s="788"/>
      <c r="E13" s="788"/>
      <c r="F13" s="788"/>
      <c r="G13" s="788"/>
      <c r="H13" s="788"/>
      <c r="I13" s="788"/>
      <c r="J13" s="788"/>
      <c r="K13" s="788"/>
      <c r="L13" s="788"/>
      <c r="M13" s="788"/>
      <c r="N13" s="788" t="s">
        <v>1196</v>
      </c>
      <c r="O13" s="788"/>
      <c r="P13" s="788"/>
      <c r="Q13" s="788"/>
      <c r="R13" s="788"/>
      <c r="S13" s="788"/>
      <c r="T13" s="788"/>
      <c r="U13" s="788"/>
      <c r="V13" s="788"/>
      <c r="W13" s="788"/>
      <c r="X13" s="788"/>
      <c r="Y13" s="788"/>
    </row>
    <row r="14" spans="1:25" ht="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7.75" customHeight="1" x14ac:dyDescent="0.25">
      <c r="A16" s="782" t="s">
        <v>1197</v>
      </c>
      <c r="B16" s="782"/>
      <c r="C16" s="782"/>
      <c r="D16" s="782"/>
      <c r="E16" s="782"/>
      <c r="F16" s="782"/>
      <c r="G16" s="782"/>
      <c r="H16" s="782"/>
      <c r="I16" s="782"/>
      <c r="J16" s="782"/>
      <c r="K16" s="782"/>
      <c r="L16" s="782"/>
      <c r="M16" s="782"/>
      <c r="N16" s="782" t="s">
        <v>1198</v>
      </c>
      <c r="O16" s="782"/>
      <c r="P16" s="782"/>
      <c r="Q16" s="782"/>
      <c r="R16" s="782"/>
      <c r="S16" s="782"/>
      <c r="T16" s="782"/>
      <c r="U16" s="782"/>
      <c r="V16" s="782"/>
      <c r="W16" s="782"/>
      <c r="X16" s="782"/>
      <c r="Y16" s="782"/>
    </row>
    <row r="17" spans="1:25" ht="27.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805" t="s">
        <v>906</v>
      </c>
      <c r="G18" s="805"/>
      <c r="H18" s="805"/>
      <c r="I18" s="805"/>
      <c r="J18" s="805"/>
      <c r="K18" s="805"/>
      <c r="L18" s="805"/>
      <c r="M18" s="805"/>
      <c r="N18" s="783" t="s">
        <v>561</v>
      </c>
      <c r="O18" s="783"/>
      <c r="P18" s="783"/>
      <c r="Q18" s="783"/>
      <c r="R18" s="805" t="s">
        <v>1075</v>
      </c>
      <c r="S18" s="805"/>
      <c r="T18" s="805"/>
      <c r="U18" s="805"/>
      <c r="V18" s="805"/>
      <c r="W18" s="805"/>
      <c r="X18" s="805"/>
      <c r="Y18" s="805"/>
    </row>
    <row r="19" spans="1:25" ht="16.5" customHeight="1" x14ac:dyDescent="0.25">
      <c r="A19" s="489" t="s">
        <v>562</v>
      </c>
      <c r="B19" s="476"/>
      <c r="C19" s="476"/>
      <c r="D19" s="476"/>
      <c r="E19" s="476"/>
      <c r="F19" s="806" t="s">
        <v>1199</v>
      </c>
      <c r="G19" s="806"/>
      <c r="H19" s="806"/>
      <c r="I19" s="806"/>
      <c r="J19" s="806"/>
      <c r="K19" s="806"/>
      <c r="L19" s="806"/>
      <c r="M19" s="806"/>
      <c r="N19" s="783"/>
      <c r="O19" s="783"/>
      <c r="P19" s="783"/>
      <c r="Q19" s="783"/>
      <c r="R19" s="806" t="s">
        <v>1200</v>
      </c>
      <c r="S19" s="806"/>
      <c r="T19" s="806"/>
      <c r="U19" s="806"/>
      <c r="V19" s="806"/>
      <c r="W19" s="806"/>
      <c r="X19" s="806"/>
      <c r="Y19" s="806"/>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27" customHeight="1" x14ac:dyDescent="0.25">
      <c r="A23" s="747" t="s">
        <v>567</v>
      </c>
      <c r="B23" s="747"/>
      <c r="C23" s="780" t="s">
        <v>1201</v>
      </c>
      <c r="D23" s="780"/>
      <c r="E23" s="780"/>
      <c r="F23" s="780"/>
      <c r="G23" s="780"/>
      <c r="H23" s="780"/>
      <c r="I23" s="780"/>
      <c r="J23" s="780"/>
      <c r="K23" s="780"/>
      <c r="L23" s="781" t="s">
        <v>1202</v>
      </c>
      <c r="M23" s="781"/>
      <c r="N23" s="781"/>
      <c r="O23" s="781"/>
      <c r="P23" s="781"/>
      <c r="Q23" s="781"/>
      <c r="R23" s="781"/>
      <c r="S23" s="781" t="s">
        <v>1203</v>
      </c>
      <c r="T23" s="781"/>
      <c r="U23" s="781"/>
      <c r="V23" s="781"/>
      <c r="W23" s="781"/>
      <c r="X23" s="781"/>
      <c r="Y23" s="781"/>
    </row>
    <row r="24" spans="1:25" ht="51.75" customHeight="1" x14ac:dyDescent="0.25">
      <c r="A24" s="743" t="s">
        <v>568</v>
      </c>
      <c r="B24" s="743"/>
      <c r="C24" s="780" t="s">
        <v>1204</v>
      </c>
      <c r="D24" s="780"/>
      <c r="E24" s="780"/>
      <c r="F24" s="780"/>
      <c r="G24" s="780"/>
      <c r="H24" s="780"/>
      <c r="I24" s="780"/>
      <c r="J24" s="780"/>
      <c r="K24" s="780"/>
      <c r="L24" s="780" t="s">
        <v>1205</v>
      </c>
      <c r="M24" s="780"/>
      <c r="N24" s="780"/>
      <c r="O24" s="780"/>
      <c r="P24" s="780"/>
      <c r="Q24" s="780"/>
      <c r="R24" s="780"/>
      <c r="S24" s="780" t="s">
        <v>1206</v>
      </c>
      <c r="T24" s="780"/>
      <c r="U24" s="780"/>
      <c r="V24" s="780"/>
      <c r="W24" s="780"/>
      <c r="X24" s="780"/>
      <c r="Y24" s="780"/>
    </row>
    <row r="25" spans="1:25" ht="27"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c r="T25" s="780"/>
      <c r="U25" s="780"/>
      <c r="V25" s="780"/>
      <c r="W25" s="780"/>
      <c r="X25" s="780"/>
      <c r="Y25" s="780"/>
    </row>
    <row r="26" spans="1:25" ht="54.75" customHeight="1" x14ac:dyDescent="0.25">
      <c r="A26" s="741" t="s">
        <v>570</v>
      </c>
      <c r="B26" s="741"/>
      <c r="C26" s="780" t="s">
        <v>1207</v>
      </c>
      <c r="D26" s="780"/>
      <c r="E26" s="780"/>
      <c r="F26" s="780"/>
      <c r="G26" s="780"/>
      <c r="H26" s="780"/>
      <c r="I26" s="780"/>
      <c r="J26" s="780"/>
      <c r="K26" s="780"/>
      <c r="L26" s="780" t="s">
        <v>1208</v>
      </c>
      <c r="M26" s="780"/>
      <c r="N26" s="780"/>
      <c r="O26" s="780"/>
      <c r="P26" s="780"/>
      <c r="Q26" s="780"/>
      <c r="R26" s="780"/>
      <c r="S26" s="780" t="s">
        <v>1209</v>
      </c>
      <c r="T26" s="780"/>
      <c r="U26" s="780"/>
      <c r="V26" s="780"/>
      <c r="W26" s="780"/>
      <c r="X26" s="780"/>
      <c r="Y26" s="780"/>
    </row>
    <row r="27" spans="1:25" ht="27" customHeight="1" x14ac:dyDescent="0.25">
      <c r="A27" s="798" t="s">
        <v>571</v>
      </c>
      <c r="B27" s="798"/>
      <c r="C27" s="797"/>
      <c r="D27" s="797"/>
      <c r="E27" s="797"/>
      <c r="F27" s="797"/>
      <c r="G27" s="797"/>
      <c r="H27" s="797"/>
      <c r="I27" s="797"/>
      <c r="J27" s="797"/>
      <c r="K27" s="797"/>
      <c r="L27" s="797"/>
      <c r="M27" s="797"/>
      <c r="N27" s="797"/>
      <c r="O27" s="797"/>
      <c r="P27" s="797"/>
      <c r="Q27" s="797"/>
      <c r="R27" s="797"/>
      <c r="S27" s="797"/>
      <c r="T27" s="797"/>
      <c r="U27" s="797"/>
      <c r="V27" s="797"/>
      <c r="W27" s="797"/>
      <c r="X27" s="797"/>
      <c r="Y27" s="797"/>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Y18"/>
    <mergeCell ref="F19:M19"/>
    <mergeCell ref="R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A27"/>
  <sheetViews>
    <sheetView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19" width="8.42578125"/>
    <col min="20" max="20" width="7.85546875"/>
    <col min="21"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511</v>
      </c>
      <c r="C2" s="762"/>
      <c r="D2" s="762"/>
      <c r="E2" s="762"/>
      <c r="F2" s="762"/>
      <c r="G2" s="762"/>
      <c r="H2" s="762"/>
      <c r="I2" s="762"/>
      <c r="J2" s="762"/>
      <c r="K2" s="762"/>
      <c r="L2" s="762"/>
      <c r="M2" s="762"/>
      <c r="N2" s="388" t="s">
        <v>512</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7.5" customHeight="1" x14ac:dyDescent="0.25">
      <c r="A4" s="397" t="s">
        <v>141</v>
      </c>
      <c r="B4" s="791" t="s">
        <v>574</v>
      </c>
      <c r="C4" s="791"/>
      <c r="D4" s="791"/>
      <c r="E4" s="791"/>
      <c r="F4" s="791"/>
      <c r="G4" s="791"/>
      <c r="H4" s="791"/>
      <c r="I4" s="791"/>
      <c r="J4" s="791"/>
      <c r="K4" s="493" t="s">
        <v>135</v>
      </c>
      <c r="L4" s="792" t="s">
        <v>136</v>
      </c>
      <c r="M4" s="792"/>
      <c r="N4" s="792"/>
      <c r="O4" s="792"/>
      <c r="P4" s="792"/>
      <c r="Q4" s="792"/>
      <c r="R4" s="793" t="s">
        <v>139</v>
      </c>
      <c r="S4" s="793"/>
      <c r="T4" s="793"/>
      <c r="U4" s="793"/>
      <c r="V4" s="793"/>
      <c r="W4" s="793"/>
      <c r="X4" s="793"/>
      <c r="Y4" s="793"/>
    </row>
    <row r="5" spans="1:25" ht="37.5" customHeight="1" x14ac:dyDescent="0.25">
      <c r="A5" s="494"/>
      <c r="B5" s="495"/>
      <c r="C5" s="495"/>
      <c r="D5" s="495"/>
      <c r="E5" s="401"/>
      <c r="F5" s="401"/>
      <c r="G5" s="401"/>
      <c r="H5" s="401"/>
      <c r="I5" s="401"/>
      <c r="J5" s="401"/>
      <c r="K5" s="496" t="s">
        <v>143</v>
      </c>
      <c r="L5" s="794" t="s">
        <v>144</v>
      </c>
      <c r="M5" s="794"/>
      <c r="N5" s="794"/>
      <c r="O5" s="794"/>
      <c r="P5" s="794"/>
      <c r="Q5" s="794"/>
      <c r="R5" s="795" t="s">
        <v>146</v>
      </c>
      <c r="S5" s="795"/>
      <c r="T5" s="795"/>
      <c r="U5" s="795"/>
      <c r="V5" s="795"/>
      <c r="W5" s="795"/>
      <c r="X5" s="795"/>
      <c r="Y5" s="795"/>
    </row>
    <row r="6" spans="1:25" ht="37.5" customHeight="1" x14ac:dyDescent="0.25">
      <c r="A6" s="397" t="s">
        <v>154</v>
      </c>
      <c r="B6" s="791" t="s">
        <v>155</v>
      </c>
      <c r="C6" s="791"/>
      <c r="D6" s="791"/>
      <c r="E6" s="791"/>
      <c r="F6" s="791"/>
      <c r="G6" s="791"/>
      <c r="H6" s="791"/>
      <c r="I6" s="791"/>
      <c r="J6" s="791"/>
      <c r="K6" s="493" t="s">
        <v>143</v>
      </c>
      <c r="L6" s="792" t="s">
        <v>144</v>
      </c>
      <c r="M6" s="792"/>
      <c r="N6" s="792"/>
      <c r="O6" s="792"/>
      <c r="P6" s="792"/>
      <c r="Q6" s="792"/>
      <c r="R6" s="793" t="s">
        <v>146</v>
      </c>
      <c r="S6" s="793"/>
      <c r="T6" s="793"/>
      <c r="U6" s="793"/>
      <c r="V6" s="793"/>
      <c r="W6" s="793"/>
      <c r="X6" s="793"/>
      <c r="Y6" s="793"/>
    </row>
    <row r="7" spans="1:25" ht="37.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7.5" customHeight="1" x14ac:dyDescent="0.25">
      <c r="A8" s="397" t="s">
        <v>164</v>
      </c>
      <c r="B8" s="791" t="s">
        <v>165</v>
      </c>
      <c r="C8" s="791"/>
      <c r="D8" s="791"/>
      <c r="E8" s="791"/>
      <c r="F8" s="791"/>
      <c r="G8" s="791"/>
      <c r="H8" s="791"/>
      <c r="I8" s="791"/>
      <c r="J8" s="791"/>
      <c r="K8" s="493" t="s">
        <v>126</v>
      </c>
      <c r="L8" s="792" t="s">
        <v>166</v>
      </c>
      <c r="M8" s="792"/>
      <c r="N8" s="792"/>
      <c r="O8" s="792"/>
      <c r="P8" s="792"/>
      <c r="Q8" s="792"/>
      <c r="R8" s="793" t="s">
        <v>573</v>
      </c>
      <c r="S8" s="793"/>
      <c r="T8" s="793"/>
      <c r="U8" s="793"/>
      <c r="V8" s="793"/>
      <c r="W8" s="793"/>
      <c r="X8" s="793"/>
      <c r="Y8" s="793"/>
    </row>
    <row r="9" spans="1:25" ht="3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7.5" customHeight="1" x14ac:dyDescent="0.25">
      <c r="A10" s="397" t="s">
        <v>193</v>
      </c>
      <c r="B10" s="791" t="s">
        <v>194</v>
      </c>
      <c r="C10" s="791"/>
      <c r="D10" s="791"/>
      <c r="E10" s="791"/>
      <c r="F10" s="791"/>
      <c r="G10" s="791"/>
      <c r="H10" s="791"/>
      <c r="I10" s="791"/>
      <c r="J10" s="791"/>
      <c r="K10" s="493" t="s">
        <v>195</v>
      </c>
      <c r="L10" s="792" t="s">
        <v>617</v>
      </c>
      <c r="M10" s="792"/>
      <c r="N10" s="792"/>
      <c r="O10" s="792"/>
      <c r="P10" s="792"/>
      <c r="Q10" s="792"/>
      <c r="R10" s="793" t="s">
        <v>205</v>
      </c>
      <c r="S10" s="793"/>
      <c r="T10" s="793"/>
      <c r="U10" s="793"/>
      <c r="V10" s="793"/>
      <c r="W10" s="793"/>
      <c r="X10" s="793"/>
      <c r="Y10" s="793"/>
    </row>
    <row r="11" spans="1:25" ht="37.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 customHeight="1" x14ac:dyDescent="0.25">
      <c r="A13" s="788" t="s">
        <v>1210</v>
      </c>
      <c r="B13" s="788"/>
      <c r="C13" s="788"/>
      <c r="D13" s="788"/>
      <c r="E13" s="788"/>
      <c r="F13" s="788"/>
      <c r="G13" s="788"/>
      <c r="H13" s="788"/>
      <c r="I13" s="788"/>
      <c r="J13" s="788"/>
      <c r="K13" s="788"/>
      <c r="L13" s="788"/>
      <c r="M13" s="788"/>
      <c r="N13" s="811" t="s">
        <v>1211</v>
      </c>
      <c r="O13" s="811"/>
      <c r="P13" s="811"/>
      <c r="Q13" s="811"/>
      <c r="R13" s="811"/>
      <c r="S13" s="811"/>
      <c r="T13" s="811"/>
      <c r="U13" s="811"/>
      <c r="V13" s="811"/>
      <c r="W13" s="811"/>
      <c r="X13" s="811"/>
      <c r="Y13" s="811"/>
    </row>
    <row r="14" spans="1:25" ht="30" customHeight="1" x14ac:dyDescent="0.25">
      <c r="A14" s="788"/>
      <c r="B14" s="788"/>
      <c r="C14" s="788"/>
      <c r="D14" s="788"/>
      <c r="E14" s="788"/>
      <c r="F14" s="788"/>
      <c r="G14" s="788"/>
      <c r="H14" s="788"/>
      <c r="I14" s="788"/>
      <c r="J14" s="788"/>
      <c r="K14" s="788"/>
      <c r="L14" s="788"/>
      <c r="M14" s="788"/>
      <c r="N14" s="811"/>
      <c r="O14" s="811"/>
      <c r="P14" s="811"/>
      <c r="Q14" s="811"/>
      <c r="R14" s="811"/>
      <c r="S14" s="811"/>
      <c r="T14" s="811"/>
      <c r="U14" s="811"/>
      <c r="V14" s="811"/>
      <c r="W14" s="811"/>
      <c r="X14" s="811"/>
      <c r="Y14" s="811"/>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15" customHeight="1" x14ac:dyDescent="0.25">
      <c r="A16" s="877" t="s">
        <v>1212</v>
      </c>
      <c r="B16" s="877"/>
      <c r="C16" s="877"/>
      <c r="D16" s="877"/>
      <c r="E16" s="877"/>
      <c r="F16" s="877"/>
      <c r="G16" s="877"/>
      <c r="H16" s="877"/>
      <c r="I16" s="877"/>
      <c r="J16" s="877"/>
      <c r="K16" s="877"/>
      <c r="L16" s="877"/>
      <c r="M16" s="877"/>
      <c r="N16" s="782" t="s">
        <v>1213</v>
      </c>
      <c r="O16" s="782"/>
      <c r="P16" s="782"/>
      <c r="Q16" s="782"/>
      <c r="R16" s="782"/>
      <c r="S16" s="782"/>
      <c r="T16" s="782"/>
      <c r="U16" s="782"/>
      <c r="V16" s="782"/>
      <c r="W16" s="782"/>
      <c r="X16" s="782"/>
      <c r="Y16" s="782"/>
    </row>
    <row r="17" spans="1:27" x14ac:dyDescent="0.25">
      <c r="A17" s="877"/>
      <c r="B17" s="877"/>
      <c r="C17" s="877"/>
      <c r="D17" s="877"/>
      <c r="E17" s="877"/>
      <c r="F17" s="877"/>
      <c r="G17" s="877"/>
      <c r="H17" s="877"/>
      <c r="I17" s="877"/>
      <c r="J17" s="877"/>
      <c r="K17" s="877"/>
      <c r="L17" s="877"/>
      <c r="M17" s="877"/>
      <c r="N17" s="782"/>
      <c r="O17" s="782"/>
      <c r="P17" s="782"/>
      <c r="Q17" s="782"/>
      <c r="R17" s="782"/>
      <c r="S17" s="782"/>
      <c r="T17" s="782"/>
      <c r="U17" s="782"/>
      <c r="V17" s="782"/>
      <c r="W17" s="782"/>
      <c r="X17" s="782"/>
      <c r="Y17" s="782"/>
    </row>
    <row r="18" spans="1:27" ht="15" customHeight="1" x14ac:dyDescent="0.25">
      <c r="A18" s="472" t="s">
        <v>559</v>
      </c>
      <c r="B18" s="413"/>
      <c r="C18" s="413"/>
      <c r="D18" s="413"/>
      <c r="E18" s="413"/>
      <c r="F18" s="878" t="s">
        <v>602</v>
      </c>
      <c r="G18" s="878"/>
      <c r="H18" s="878"/>
      <c r="I18" s="413"/>
      <c r="J18" s="413"/>
      <c r="K18" s="412"/>
      <c r="L18" s="410"/>
      <c r="M18" s="474"/>
      <c r="N18" s="783" t="s">
        <v>561</v>
      </c>
      <c r="O18" s="783"/>
      <c r="P18" s="783"/>
      <c r="Q18" s="783"/>
      <c r="R18" s="879" t="s">
        <v>580</v>
      </c>
      <c r="S18" s="879"/>
      <c r="T18" s="879"/>
      <c r="U18" s="879"/>
      <c r="V18" s="785"/>
      <c r="W18" s="785"/>
      <c r="X18" s="785"/>
      <c r="Y18" s="785"/>
    </row>
    <row r="19" spans="1:27" ht="15.75" customHeight="1" x14ac:dyDescent="0.25">
      <c r="A19" s="489" t="s">
        <v>562</v>
      </c>
      <c r="B19" s="476"/>
      <c r="C19" s="476"/>
      <c r="D19" s="476"/>
      <c r="E19" s="476"/>
      <c r="F19" s="476"/>
      <c r="G19" s="476"/>
      <c r="H19" s="505"/>
      <c r="I19" s="505"/>
      <c r="J19" s="505"/>
      <c r="K19" s="478"/>
      <c r="L19" s="478"/>
      <c r="M19" s="479"/>
      <c r="N19" s="783"/>
      <c r="O19" s="783"/>
      <c r="P19" s="783"/>
      <c r="Q19" s="783"/>
      <c r="R19" s="786" t="s">
        <v>837</v>
      </c>
      <c r="S19" s="786"/>
      <c r="T19" s="786"/>
      <c r="U19" s="786"/>
      <c r="V19" s="787"/>
      <c r="W19" s="787"/>
      <c r="X19" s="787"/>
      <c r="Y19" s="787"/>
    </row>
    <row r="20" spans="1:27" x14ac:dyDescent="0.25">
      <c r="A20" s="431"/>
      <c r="B20" s="422"/>
      <c r="C20" s="422"/>
      <c r="D20" s="422"/>
      <c r="E20" s="422"/>
      <c r="F20" s="422"/>
      <c r="G20" s="422"/>
      <c r="H20" s="502"/>
      <c r="I20" s="502"/>
      <c r="J20" s="502"/>
      <c r="K20" s="432"/>
      <c r="L20" s="432"/>
      <c r="M20" s="432"/>
      <c r="N20" s="432"/>
      <c r="O20" s="433"/>
      <c r="P20" s="433"/>
      <c r="Q20" s="433"/>
      <c r="R20" s="433"/>
      <c r="S20" s="433"/>
      <c r="T20" s="433"/>
      <c r="U20" s="433"/>
      <c r="V20" s="433"/>
      <c r="W20" s="433"/>
      <c r="X20" s="433"/>
      <c r="Y20" s="433"/>
    </row>
    <row r="21" spans="1:27"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7"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7" ht="30.75" customHeight="1" x14ac:dyDescent="0.25">
      <c r="A23" s="747" t="s">
        <v>567</v>
      </c>
      <c r="B23" s="747"/>
      <c r="C23" s="764" t="s">
        <v>1214</v>
      </c>
      <c r="D23" s="764"/>
      <c r="E23" s="764"/>
      <c r="F23" s="764"/>
      <c r="G23" s="764"/>
      <c r="H23" s="764"/>
      <c r="I23" s="764"/>
      <c r="J23" s="764"/>
      <c r="K23" s="764" t="s">
        <v>1215</v>
      </c>
      <c r="L23" s="764"/>
      <c r="M23" s="764"/>
      <c r="N23" s="764"/>
      <c r="O23" s="764"/>
      <c r="P23" s="764"/>
      <c r="Q23" s="764"/>
      <c r="R23" s="764"/>
      <c r="S23" s="876" t="s">
        <v>1216</v>
      </c>
      <c r="T23" s="876"/>
      <c r="U23" s="876"/>
      <c r="V23" s="876"/>
      <c r="W23" s="876"/>
      <c r="X23" s="876"/>
      <c r="Y23" s="876"/>
      <c r="Z23" s="662"/>
      <c r="AA23" s="6"/>
    </row>
    <row r="24" spans="1:27" ht="81.75" customHeight="1" x14ac:dyDescent="0.25">
      <c r="A24" s="743" t="s">
        <v>568</v>
      </c>
      <c r="B24" s="743"/>
      <c r="C24" s="764" t="s">
        <v>1217</v>
      </c>
      <c r="D24" s="764"/>
      <c r="E24" s="764"/>
      <c r="F24" s="764"/>
      <c r="G24" s="764"/>
      <c r="H24" s="764"/>
      <c r="I24" s="764"/>
      <c r="J24" s="764"/>
      <c r="K24" s="764" t="s">
        <v>1218</v>
      </c>
      <c r="L24" s="764"/>
      <c r="M24" s="764"/>
      <c r="N24" s="764"/>
      <c r="O24" s="764"/>
      <c r="P24" s="764"/>
      <c r="Q24" s="764"/>
      <c r="R24" s="764"/>
      <c r="S24" s="876" t="s">
        <v>1219</v>
      </c>
      <c r="T24" s="876"/>
      <c r="U24" s="876"/>
      <c r="V24" s="876"/>
      <c r="W24" s="876"/>
      <c r="X24" s="876"/>
      <c r="Y24" s="876"/>
      <c r="Z24" s="662"/>
      <c r="AA24" s="6"/>
    </row>
    <row r="25" spans="1:27" ht="29.25" customHeight="1" x14ac:dyDescent="0.25">
      <c r="A25" s="741" t="s">
        <v>569</v>
      </c>
      <c r="B25" s="741"/>
      <c r="C25" s="764" t="s">
        <v>590</v>
      </c>
      <c r="D25" s="764"/>
      <c r="E25" s="764"/>
      <c r="F25" s="764"/>
      <c r="G25" s="764"/>
      <c r="H25" s="764"/>
      <c r="I25" s="764"/>
      <c r="J25" s="764"/>
      <c r="K25" s="764" t="s">
        <v>591</v>
      </c>
      <c r="L25" s="764"/>
      <c r="M25" s="764"/>
      <c r="N25" s="764"/>
      <c r="O25" s="764"/>
      <c r="P25" s="764"/>
      <c r="Q25" s="764"/>
      <c r="R25" s="764"/>
      <c r="S25" s="876" t="s">
        <v>968</v>
      </c>
      <c r="T25" s="876"/>
      <c r="U25" s="876"/>
      <c r="V25" s="876"/>
      <c r="W25" s="876"/>
      <c r="X25" s="876"/>
      <c r="Y25" s="876"/>
      <c r="Z25" s="662"/>
      <c r="AA25" s="6"/>
    </row>
    <row r="26" spans="1:27" ht="40.5" customHeight="1" x14ac:dyDescent="0.25">
      <c r="A26" s="741" t="s">
        <v>570</v>
      </c>
      <c r="B26" s="741"/>
      <c r="C26" s="764" t="s">
        <v>1220</v>
      </c>
      <c r="D26" s="764"/>
      <c r="E26" s="764"/>
      <c r="F26" s="764"/>
      <c r="G26" s="764"/>
      <c r="H26" s="764"/>
      <c r="I26" s="764"/>
      <c r="J26" s="764"/>
      <c r="K26" s="764" t="s">
        <v>1221</v>
      </c>
      <c r="L26" s="764"/>
      <c r="M26" s="764"/>
      <c r="N26" s="764"/>
      <c r="O26" s="764"/>
      <c r="P26" s="764"/>
      <c r="Q26" s="764"/>
      <c r="R26" s="764"/>
      <c r="S26" s="876" t="s">
        <v>1222</v>
      </c>
      <c r="T26" s="876"/>
      <c r="U26" s="876"/>
      <c r="V26" s="876"/>
      <c r="W26" s="876"/>
      <c r="X26" s="876"/>
      <c r="Y26" s="876"/>
      <c r="Z26" s="662"/>
      <c r="AA26" s="6"/>
    </row>
    <row r="27" spans="1:27" ht="56.25" customHeight="1" x14ac:dyDescent="0.25">
      <c r="A27" s="743" t="s">
        <v>571</v>
      </c>
      <c r="B27" s="743"/>
      <c r="C27" s="764" t="s">
        <v>1223</v>
      </c>
      <c r="D27" s="764"/>
      <c r="E27" s="764"/>
      <c r="F27" s="764"/>
      <c r="G27" s="764"/>
      <c r="H27" s="764"/>
      <c r="I27" s="764"/>
      <c r="J27" s="764"/>
      <c r="K27" s="764" t="s">
        <v>1224</v>
      </c>
      <c r="L27" s="764"/>
      <c r="M27" s="764"/>
      <c r="N27" s="764"/>
      <c r="O27" s="764"/>
      <c r="P27" s="764"/>
      <c r="Q27" s="764"/>
      <c r="R27" s="764"/>
      <c r="S27" s="876" t="s">
        <v>1225</v>
      </c>
      <c r="T27" s="876"/>
      <c r="U27" s="876"/>
      <c r="V27" s="876"/>
      <c r="W27" s="876"/>
      <c r="X27" s="876"/>
      <c r="Y27" s="876"/>
      <c r="Z27" s="662"/>
      <c r="AA27" s="6"/>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H18"/>
    <mergeCell ref="N18:Q19"/>
    <mergeCell ref="R18:U18"/>
    <mergeCell ref="V18:Y18"/>
    <mergeCell ref="R19:U19"/>
    <mergeCell ref="V19:Y19"/>
    <mergeCell ref="A21:Y21"/>
    <mergeCell ref="C22:K22"/>
    <mergeCell ref="L22:R22"/>
    <mergeCell ref="S22:Y22"/>
    <mergeCell ref="A23:B23"/>
    <mergeCell ref="C23:J23"/>
    <mergeCell ref="K23:R23"/>
    <mergeCell ref="S23:Y23"/>
    <mergeCell ref="A24:B24"/>
    <mergeCell ref="C24:J24"/>
    <mergeCell ref="K24:R24"/>
    <mergeCell ref="S24:Y24"/>
    <mergeCell ref="A25:B25"/>
    <mergeCell ref="C25:J25"/>
    <mergeCell ref="K25:R25"/>
    <mergeCell ref="S25:Y25"/>
    <mergeCell ref="A26:B26"/>
    <mergeCell ref="C26:J26"/>
    <mergeCell ref="K26:R26"/>
    <mergeCell ref="S26:Y26"/>
    <mergeCell ref="A27:B27"/>
    <mergeCell ref="C27:J27"/>
    <mergeCell ref="K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K27"/>
  <sheetViews>
    <sheetView topLeftCell="A10" zoomScaleNormal="100" workbookViewId="0">
      <selection activeCell="C27" sqref="C27"/>
    </sheetView>
  </sheetViews>
  <sheetFormatPr baseColWidth="10" defaultColWidth="9.140625" defaultRowHeight="15" x14ac:dyDescent="0.25"/>
  <cols>
    <col min="1" max="1" width="7.140625" style="143"/>
    <col min="2" max="10" width="6.42578125" style="143"/>
    <col min="11" max="11" width="9" style="143"/>
    <col min="12" max="17" width="8.140625" style="143"/>
    <col min="18" max="25" width="8.425781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530</v>
      </c>
      <c r="C2" s="762"/>
      <c r="D2" s="762"/>
      <c r="E2" s="762"/>
      <c r="F2" s="762"/>
      <c r="G2" s="762"/>
      <c r="H2" s="762"/>
      <c r="I2" s="762"/>
      <c r="J2" s="762"/>
      <c r="K2" s="762"/>
      <c r="L2" s="762"/>
      <c r="M2" s="762"/>
      <c r="N2" s="388" t="s">
        <v>531</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281</v>
      </c>
      <c r="B4" s="755" t="s">
        <v>282</v>
      </c>
      <c r="C4" s="755"/>
      <c r="D4" s="755"/>
      <c r="E4" s="755"/>
      <c r="F4" s="755"/>
      <c r="G4" s="755"/>
      <c r="H4" s="755"/>
      <c r="I4" s="755"/>
      <c r="J4" s="755"/>
      <c r="K4" s="398" t="s">
        <v>283</v>
      </c>
      <c r="L4" s="756" t="s">
        <v>357</v>
      </c>
      <c r="M4" s="756"/>
      <c r="N4" s="756"/>
      <c r="O4" s="756"/>
      <c r="P4" s="756"/>
      <c r="Q4" s="756"/>
      <c r="R4" s="757" t="s">
        <v>359</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164</v>
      </c>
      <c r="B6" s="755" t="s">
        <v>165</v>
      </c>
      <c r="C6" s="755"/>
      <c r="D6" s="755"/>
      <c r="E6" s="755"/>
      <c r="F6" s="755"/>
      <c r="G6" s="755"/>
      <c r="H6" s="755"/>
      <c r="I6" s="755"/>
      <c r="J6" s="755"/>
      <c r="K6" s="398" t="s">
        <v>126</v>
      </c>
      <c r="L6" s="756" t="s">
        <v>166</v>
      </c>
      <c r="M6" s="756"/>
      <c r="N6" s="756"/>
      <c r="O6" s="756"/>
      <c r="P6" s="756"/>
      <c r="Q6" s="756"/>
      <c r="R6" s="757" t="s">
        <v>573</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169</v>
      </c>
      <c r="B8" s="755" t="s">
        <v>170</v>
      </c>
      <c r="C8" s="755"/>
      <c r="D8" s="755"/>
      <c r="E8" s="755"/>
      <c r="F8" s="755"/>
      <c r="G8" s="755"/>
      <c r="H8" s="755"/>
      <c r="I8" s="755"/>
      <c r="J8" s="755"/>
      <c r="K8" s="398" t="s">
        <v>171</v>
      </c>
      <c r="L8" s="756" t="s">
        <v>216</v>
      </c>
      <c r="M8" s="756"/>
      <c r="N8" s="756"/>
      <c r="O8" s="756"/>
      <c r="P8" s="756"/>
      <c r="Q8" s="756"/>
      <c r="R8" s="757" t="s">
        <v>218</v>
      </c>
      <c r="S8" s="757"/>
      <c r="T8" s="757"/>
      <c r="U8" s="757"/>
      <c r="V8" s="757"/>
      <c r="W8" s="757"/>
      <c r="X8" s="757"/>
      <c r="Y8" s="757"/>
    </row>
    <row r="9" spans="1:25" ht="32.25" customHeight="1" x14ac:dyDescent="0.25">
      <c r="A9" s="405"/>
      <c r="B9" s="406"/>
      <c r="C9" s="406"/>
      <c r="D9" s="406"/>
      <c r="E9" s="406"/>
      <c r="F9" s="406"/>
      <c r="G9" s="406"/>
      <c r="H9" s="406"/>
      <c r="I9" s="406"/>
      <c r="J9" s="406"/>
      <c r="K9" s="402" t="s">
        <v>116</v>
      </c>
      <c r="L9" s="759" t="s">
        <v>309</v>
      </c>
      <c r="M9" s="759"/>
      <c r="N9" s="759"/>
      <c r="O9" s="759"/>
      <c r="P9" s="759"/>
      <c r="Q9" s="759"/>
      <c r="R9" s="760" t="s">
        <v>658</v>
      </c>
      <c r="S9" s="760"/>
      <c r="T9" s="760"/>
      <c r="U9" s="760"/>
      <c r="V9" s="760"/>
      <c r="W9" s="760"/>
      <c r="X9" s="760"/>
      <c r="Y9" s="760"/>
    </row>
    <row r="10" spans="1:25" ht="32.25" customHeight="1" x14ac:dyDescent="0.25">
      <c r="A10" s="397" t="s">
        <v>224</v>
      </c>
      <c r="B10" s="755" t="s">
        <v>225</v>
      </c>
      <c r="C10" s="755"/>
      <c r="D10" s="755"/>
      <c r="E10" s="755"/>
      <c r="F10" s="755"/>
      <c r="G10" s="755"/>
      <c r="H10" s="755"/>
      <c r="I10" s="755"/>
      <c r="J10" s="755"/>
      <c r="K10" s="398" t="s">
        <v>190</v>
      </c>
      <c r="L10" s="756" t="s">
        <v>299</v>
      </c>
      <c r="M10" s="756"/>
      <c r="N10" s="756"/>
      <c r="O10" s="756"/>
      <c r="P10" s="756"/>
      <c r="Q10" s="756"/>
      <c r="R10" s="757" t="s">
        <v>301</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1226</v>
      </c>
      <c r="B13" s="788"/>
      <c r="C13" s="788"/>
      <c r="D13" s="788"/>
      <c r="E13" s="788"/>
      <c r="F13" s="788"/>
      <c r="G13" s="788"/>
      <c r="H13" s="788"/>
      <c r="I13" s="788"/>
      <c r="J13" s="788"/>
      <c r="K13" s="788"/>
      <c r="L13" s="788"/>
      <c r="M13" s="788"/>
      <c r="N13" s="788" t="s">
        <v>1227</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8" t="s">
        <v>1228</v>
      </c>
      <c r="B16" s="788"/>
      <c r="C16" s="788"/>
      <c r="D16" s="788"/>
      <c r="E16" s="788"/>
      <c r="F16" s="788"/>
      <c r="G16" s="788"/>
      <c r="H16" s="788"/>
      <c r="I16" s="788"/>
      <c r="J16" s="788"/>
      <c r="K16" s="788"/>
      <c r="L16" s="788"/>
      <c r="M16" s="788"/>
      <c r="N16" s="782" t="s">
        <v>1229</v>
      </c>
      <c r="O16" s="782"/>
      <c r="P16" s="782"/>
      <c r="Q16" s="782"/>
      <c r="R16" s="782"/>
      <c r="S16" s="782"/>
      <c r="T16" s="782"/>
      <c r="U16" s="782"/>
      <c r="V16" s="782"/>
      <c r="W16" s="782"/>
      <c r="X16" s="782"/>
      <c r="Y16" s="782"/>
    </row>
    <row r="17" spans="1:25" ht="30" customHeight="1" x14ac:dyDescent="0.25">
      <c r="A17" s="788"/>
      <c r="B17" s="788"/>
      <c r="C17" s="788"/>
      <c r="D17" s="788"/>
      <c r="E17" s="788"/>
      <c r="F17" s="788"/>
      <c r="G17" s="788"/>
      <c r="H17" s="788"/>
      <c r="I17" s="788"/>
      <c r="J17" s="788"/>
      <c r="K17" s="788"/>
      <c r="L17" s="788"/>
      <c r="M17" s="788"/>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804" t="s">
        <v>1230</v>
      </c>
      <c r="G18" s="804"/>
      <c r="H18" s="413"/>
      <c r="I18" s="413"/>
      <c r="J18" s="413"/>
      <c r="K18" s="412"/>
      <c r="L18" s="410"/>
      <c r="M18" s="474"/>
      <c r="N18" s="783" t="s">
        <v>561</v>
      </c>
      <c r="O18" s="783"/>
      <c r="P18" s="783"/>
      <c r="Q18" s="783"/>
      <c r="R18" s="879" t="s">
        <v>580</v>
      </c>
      <c r="S18" s="879"/>
      <c r="T18" s="879"/>
      <c r="U18" s="879"/>
      <c r="V18" s="785"/>
      <c r="W18" s="785"/>
      <c r="X18" s="785"/>
      <c r="Y18" s="785"/>
    </row>
    <row r="19" spans="1:25" x14ac:dyDescent="0.25">
      <c r="A19" s="475"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1231</v>
      </c>
      <c r="D23" s="780"/>
      <c r="E23" s="780"/>
      <c r="F23" s="780"/>
      <c r="G23" s="780"/>
      <c r="H23" s="780"/>
      <c r="I23" s="780"/>
      <c r="J23" s="780"/>
      <c r="K23" s="780"/>
      <c r="L23" s="781" t="s">
        <v>1232</v>
      </c>
      <c r="M23" s="781"/>
      <c r="N23" s="781"/>
      <c r="O23" s="781"/>
      <c r="P23" s="781"/>
      <c r="Q23" s="781"/>
      <c r="R23" s="781"/>
      <c r="S23" s="781" t="s">
        <v>1233</v>
      </c>
      <c r="T23" s="781"/>
      <c r="U23" s="781"/>
      <c r="V23" s="781"/>
      <c r="W23" s="781"/>
      <c r="X23" s="781"/>
      <c r="Y23" s="781"/>
    </row>
    <row r="24" spans="1:25" ht="45" customHeight="1" x14ac:dyDescent="0.25">
      <c r="A24" s="743" t="s">
        <v>568</v>
      </c>
      <c r="B24" s="743"/>
      <c r="C24" s="780" t="s">
        <v>1234</v>
      </c>
      <c r="D24" s="780"/>
      <c r="E24" s="780"/>
      <c r="F24" s="780"/>
      <c r="G24" s="780"/>
      <c r="H24" s="780"/>
      <c r="I24" s="780"/>
      <c r="J24" s="780"/>
      <c r="K24" s="780"/>
      <c r="L24" s="780" t="s">
        <v>1235</v>
      </c>
      <c r="M24" s="780"/>
      <c r="N24" s="780"/>
      <c r="O24" s="780"/>
      <c r="P24" s="780"/>
      <c r="Q24" s="780"/>
      <c r="R24" s="780"/>
      <c r="S24" s="780" t="s">
        <v>1236</v>
      </c>
      <c r="T24" s="780"/>
      <c r="U24" s="780"/>
      <c r="V24" s="780"/>
      <c r="W24" s="780"/>
      <c r="X24" s="780"/>
      <c r="Y24" s="780"/>
    </row>
    <row r="25" spans="1:25" ht="45" customHeight="1" x14ac:dyDescent="0.25">
      <c r="A25" s="741" t="s">
        <v>569</v>
      </c>
      <c r="B25" s="741"/>
      <c r="C25" s="780" t="s">
        <v>591</v>
      </c>
      <c r="D25" s="780"/>
      <c r="E25" s="780"/>
      <c r="F25" s="780"/>
      <c r="G25" s="780"/>
      <c r="H25" s="780"/>
      <c r="I25" s="780"/>
      <c r="J25" s="780"/>
      <c r="K25" s="780"/>
      <c r="L25" s="780" t="s">
        <v>591</v>
      </c>
      <c r="M25" s="780"/>
      <c r="N25" s="780"/>
      <c r="O25" s="780"/>
      <c r="P25" s="780"/>
      <c r="Q25" s="780"/>
      <c r="R25" s="780"/>
      <c r="S25" s="780" t="s">
        <v>968</v>
      </c>
      <c r="T25" s="780"/>
      <c r="U25" s="780"/>
      <c r="V25" s="780"/>
      <c r="W25" s="780"/>
      <c r="X25" s="780"/>
      <c r="Y25" s="780"/>
    </row>
    <row r="26" spans="1:25" ht="45" customHeight="1" x14ac:dyDescent="0.25">
      <c r="A26" s="741" t="s">
        <v>570</v>
      </c>
      <c r="B26" s="741"/>
      <c r="C26" s="780" t="s">
        <v>1237</v>
      </c>
      <c r="D26" s="780"/>
      <c r="E26" s="780"/>
      <c r="F26" s="780"/>
      <c r="G26" s="780"/>
      <c r="H26" s="780"/>
      <c r="I26" s="780"/>
      <c r="J26" s="780"/>
      <c r="K26" s="780"/>
      <c r="L26" s="780" t="s">
        <v>1237</v>
      </c>
      <c r="M26" s="780"/>
      <c r="N26" s="780"/>
      <c r="O26" s="780"/>
      <c r="P26" s="780"/>
      <c r="Q26" s="780"/>
      <c r="R26" s="780"/>
      <c r="S26" s="780" t="s">
        <v>1238</v>
      </c>
      <c r="T26" s="780"/>
      <c r="U26" s="780"/>
      <c r="V26" s="780"/>
      <c r="W26" s="780"/>
      <c r="X26" s="780"/>
      <c r="Y26" s="780"/>
    </row>
    <row r="27" spans="1:25" ht="45" customHeight="1" x14ac:dyDescent="0.25">
      <c r="A27" s="743" t="s">
        <v>571</v>
      </c>
      <c r="B27" s="743"/>
      <c r="C27" s="780" t="s">
        <v>1239</v>
      </c>
      <c r="D27" s="780"/>
      <c r="E27" s="780"/>
      <c r="F27" s="780"/>
      <c r="G27" s="780"/>
      <c r="H27" s="780"/>
      <c r="I27" s="780"/>
      <c r="J27" s="780"/>
      <c r="K27" s="780"/>
      <c r="L27" s="780" t="s">
        <v>1239</v>
      </c>
      <c r="M27" s="780"/>
      <c r="N27" s="780"/>
      <c r="O27" s="780"/>
      <c r="P27" s="780"/>
      <c r="Q27" s="780"/>
      <c r="R27" s="780"/>
      <c r="S27" s="780" t="s">
        <v>1240</v>
      </c>
      <c r="T27" s="780"/>
      <c r="U27" s="780"/>
      <c r="V27" s="780"/>
      <c r="W27" s="780"/>
      <c r="X27" s="780"/>
      <c r="Y27" s="780"/>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G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K27"/>
  <sheetViews>
    <sheetView topLeftCell="A13" zoomScaleNormal="100" workbookViewId="0">
      <selection activeCell="C27" sqref="C27"/>
    </sheetView>
  </sheetViews>
  <sheetFormatPr baseColWidth="10" defaultColWidth="9.140625" defaultRowHeight="15" x14ac:dyDescent="0.25"/>
  <cols>
    <col min="1" max="1" width="7.140625" style="143"/>
    <col min="2" max="10" width="6.42578125" style="143"/>
    <col min="11" max="11" width="9" style="143"/>
    <col min="12" max="17" width="8.140625" style="143"/>
    <col min="18" max="25" width="8.425781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530</v>
      </c>
      <c r="C2" s="762"/>
      <c r="D2" s="762"/>
      <c r="E2" s="762"/>
      <c r="F2" s="762"/>
      <c r="G2" s="762"/>
      <c r="H2" s="762"/>
      <c r="I2" s="762"/>
      <c r="J2" s="762"/>
      <c r="K2" s="762"/>
      <c r="L2" s="762"/>
      <c r="M2" s="762"/>
      <c r="N2" s="388" t="s">
        <v>532</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193</v>
      </c>
      <c r="B4" s="755" t="s">
        <v>194</v>
      </c>
      <c r="C4" s="755"/>
      <c r="D4" s="755"/>
      <c r="E4" s="755"/>
      <c r="F4" s="755"/>
      <c r="G4" s="755"/>
      <c r="H4" s="755"/>
      <c r="I4" s="755"/>
      <c r="J4" s="755"/>
      <c r="K4" s="398" t="s">
        <v>195</v>
      </c>
      <c r="L4" s="756" t="s">
        <v>617</v>
      </c>
      <c r="M4" s="756"/>
      <c r="N4" s="756"/>
      <c r="O4" s="756"/>
      <c r="P4" s="756"/>
      <c r="Q4" s="756"/>
      <c r="R4" s="757" t="s">
        <v>205</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226</v>
      </c>
      <c r="B6" s="755" t="s">
        <v>227</v>
      </c>
      <c r="C6" s="755"/>
      <c r="D6" s="755"/>
      <c r="E6" s="755"/>
      <c r="F6" s="755"/>
      <c r="G6" s="755"/>
      <c r="H6" s="755"/>
      <c r="I6" s="755"/>
      <c r="J6" s="755"/>
      <c r="K6" s="398" t="s">
        <v>176</v>
      </c>
      <c r="L6" s="756" t="s">
        <v>378</v>
      </c>
      <c r="M6" s="756"/>
      <c r="N6" s="756"/>
      <c r="O6" s="756"/>
      <c r="P6" s="756"/>
      <c r="Q6" s="756"/>
      <c r="R6" s="757"/>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228</v>
      </c>
      <c r="B8" s="755" t="s">
        <v>229</v>
      </c>
      <c r="C8" s="755"/>
      <c r="D8" s="755"/>
      <c r="E8" s="755"/>
      <c r="F8" s="755"/>
      <c r="G8" s="755"/>
      <c r="H8" s="755"/>
      <c r="I8" s="755"/>
      <c r="J8" s="755"/>
      <c r="K8" s="398" t="s">
        <v>212</v>
      </c>
      <c r="L8" s="756" t="s">
        <v>380</v>
      </c>
      <c r="M8" s="756"/>
      <c r="N8" s="756"/>
      <c r="O8" s="756"/>
      <c r="P8" s="756"/>
      <c r="Q8" s="756"/>
      <c r="R8" s="757" t="s">
        <v>659</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c r="B10" s="755"/>
      <c r="C10" s="755"/>
      <c r="D10" s="755"/>
      <c r="E10" s="755"/>
      <c r="F10" s="755"/>
      <c r="G10" s="755"/>
      <c r="H10" s="755"/>
      <c r="I10" s="755"/>
      <c r="J10" s="755"/>
      <c r="K10" s="398"/>
      <c r="L10" s="756"/>
      <c r="M10" s="756"/>
      <c r="N10" s="756"/>
      <c r="O10" s="756"/>
      <c r="P10" s="756"/>
      <c r="Q10" s="756"/>
      <c r="R10" s="757"/>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1241</v>
      </c>
      <c r="B13" s="788"/>
      <c r="C13" s="788"/>
      <c r="D13" s="788"/>
      <c r="E13" s="788"/>
      <c r="F13" s="788"/>
      <c r="G13" s="788"/>
      <c r="H13" s="788"/>
      <c r="I13" s="788"/>
      <c r="J13" s="788"/>
      <c r="K13" s="788"/>
      <c r="L13" s="788"/>
      <c r="M13" s="788"/>
      <c r="N13" s="788" t="s">
        <v>1242</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1243</v>
      </c>
      <c r="B16" s="782"/>
      <c r="C16" s="782"/>
      <c r="D16" s="782"/>
      <c r="E16" s="782"/>
      <c r="F16" s="782"/>
      <c r="G16" s="782"/>
      <c r="H16" s="782"/>
      <c r="I16" s="782"/>
      <c r="J16" s="782"/>
      <c r="K16" s="782"/>
      <c r="L16" s="782"/>
      <c r="M16" s="782"/>
      <c r="N16" s="782" t="s">
        <v>1244</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473" t="s">
        <v>1245</v>
      </c>
      <c r="G18" s="413"/>
      <c r="H18" s="413"/>
      <c r="I18" s="413"/>
      <c r="J18" s="413"/>
      <c r="K18" s="412"/>
      <c r="L18" s="410"/>
      <c r="M18" s="474"/>
      <c r="N18" s="783" t="s">
        <v>561</v>
      </c>
      <c r="O18" s="783"/>
      <c r="P18" s="783"/>
      <c r="Q18" s="783"/>
      <c r="R18" s="879" t="s">
        <v>580</v>
      </c>
      <c r="S18" s="879"/>
      <c r="T18" s="879"/>
      <c r="U18" s="879"/>
      <c r="V18" s="785"/>
      <c r="W18" s="785"/>
      <c r="X18" s="785"/>
      <c r="Y18" s="785"/>
    </row>
    <row r="19" spans="1:25"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1246</v>
      </c>
      <c r="D23" s="780"/>
      <c r="E23" s="780"/>
      <c r="F23" s="780"/>
      <c r="G23" s="780"/>
      <c r="H23" s="780"/>
      <c r="I23" s="780"/>
      <c r="J23" s="780"/>
      <c r="K23" s="780"/>
      <c r="L23" s="781" t="s">
        <v>1247</v>
      </c>
      <c r="M23" s="781"/>
      <c r="N23" s="781"/>
      <c r="O23" s="781"/>
      <c r="P23" s="781"/>
      <c r="Q23" s="781"/>
      <c r="R23" s="781"/>
      <c r="S23" s="780" t="s">
        <v>1248</v>
      </c>
      <c r="T23" s="780"/>
      <c r="U23" s="780"/>
      <c r="V23" s="780"/>
      <c r="W23" s="780"/>
      <c r="X23" s="780"/>
      <c r="Y23" s="780"/>
    </row>
    <row r="24" spans="1:25" ht="54.75" customHeight="1" x14ac:dyDescent="0.25">
      <c r="A24" s="743" t="s">
        <v>568</v>
      </c>
      <c r="B24" s="743"/>
      <c r="C24" s="780" t="s">
        <v>1249</v>
      </c>
      <c r="D24" s="780"/>
      <c r="E24" s="780"/>
      <c r="F24" s="780"/>
      <c r="G24" s="780"/>
      <c r="H24" s="780"/>
      <c r="I24" s="780"/>
      <c r="J24" s="780"/>
      <c r="K24" s="780"/>
      <c r="L24" s="780" t="s">
        <v>1250</v>
      </c>
      <c r="M24" s="780"/>
      <c r="N24" s="780"/>
      <c r="O24" s="780"/>
      <c r="P24" s="780"/>
      <c r="Q24" s="780"/>
      <c r="R24" s="780"/>
      <c r="S24" s="780" t="s">
        <v>1251</v>
      </c>
      <c r="T24" s="780"/>
      <c r="U24" s="780"/>
      <c r="V24" s="780"/>
      <c r="W24" s="780"/>
      <c r="X24" s="780"/>
      <c r="Y24" s="780"/>
    </row>
    <row r="25" spans="1:25" ht="45" customHeight="1" x14ac:dyDescent="0.25">
      <c r="A25" s="741" t="s">
        <v>569</v>
      </c>
      <c r="B25" s="741"/>
      <c r="C25" s="780" t="s">
        <v>1252</v>
      </c>
      <c r="D25" s="780"/>
      <c r="E25" s="780"/>
      <c r="F25" s="780"/>
      <c r="G25" s="780"/>
      <c r="H25" s="780"/>
      <c r="I25" s="780"/>
      <c r="J25" s="780"/>
      <c r="K25" s="780"/>
      <c r="L25" s="780" t="s">
        <v>1252</v>
      </c>
      <c r="M25" s="780"/>
      <c r="N25" s="780"/>
      <c r="O25" s="780"/>
      <c r="P25" s="780"/>
      <c r="Q25" s="780"/>
      <c r="R25" s="780"/>
      <c r="S25" s="780" t="s">
        <v>1252</v>
      </c>
      <c r="T25" s="780"/>
      <c r="U25" s="780"/>
      <c r="V25" s="780"/>
      <c r="W25" s="780"/>
      <c r="X25" s="780"/>
      <c r="Y25" s="780"/>
    </row>
    <row r="26" spans="1:25" ht="87.75" customHeight="1" x14ac:dyDescent="0.25">
      <c r="A26" s="741" t="s">
        <v>570</v>
      </c>
      <c r="B26" s="741"/>
      <c r="C26" s="780" t="s">
        <v>1253</v>
      </c>
      <c r="D26" s="780"/>
      <c r="E26" s="780"/>
      <c r="F26" s="780"/>
      <c r="G26" s="780"/>
      <c r="H26" s="780"/>
      <c r="I26" s="780"/>
      <c r="J26" s="780"/>
      <c r="K26" s="780"/>
      <c r="L26" s="780" t="s">
        <v>1254</v>
      </c>
      <c r="M26" s="780"/>
      <c r="N26" s="780"/>
      <c r="O26" s="780"/>
      <c r="P26" s="780"/>
      <c r="Q26" s="780"/>
      <c r="R26" s="780"/>
      <c r="S26" s="780" t="s">
        <v>1255</v>
      </c>
      <c r="T26" s="780"/>
      <c r="U26" s="780"/>
      <c r="V26" s="780"/>
      <c r="W26" s="780"/>
      <c r="X26" s="780"/>
      <c r="Y26" s="780"/>
    </row>
    <row r="27" spans="1:25" ht="45" customHeight="1" x14ac:dyDescent="0.25">
      <c r="A27" s="743" t="s">
        <v>571</v>
      </c>
      <c r="B27" s="743"/>
      <c r="C27" s="780" t="s">
        <v>1256</v>
      </c>
      <c r="D27" s="780"/>
      <c r="E27" s="780"/>
      <c r="F27" s="780"/>
      <c r="G27" s="780"/>
      <c r="H27" s="780"/>
      <c r="I27" s="780"/>
      <c r="J27" s="780"/>
      <c r="K27" s="780"/>
      <c r="L27" s="780" t="s">
        <v>1256</v>
      </c>
      <c r="M27" s="780"/>
      <c r="N27" s="780"/>
      <c r="O27" s="780"/>
      <c r="P27" s="780"/>
      <c r="Q27" s="780"/>
      <c r="R27" s="780"/>
      <c r="S27" s="780" t="s">
        <v>1257</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G27"/>
  <sheetViews>
    <sheetView zoomScaleNormal="100" workbookViewId="0"/>
  </sheetViews>
  <sheetFormatPr baseColWidth="10" defaultColWidth="9.140625" defaultRowHeight="15" x14ac:dyDescent="0.25"/>
  <cols>
    <col min="1" max="1" width="7.140625"/>
    <col min="2" max="10" width="6.28515625"/>
    <col min="11" max="11" width="8.7109375"/>
    <col min="12" max="17" width="8.140625"/>
    <col min="18" max="25" width="8.28515625"/>
    <col min="26" max="31" width="4.5703125"/>
    <col min="32" max="1025" width="10.7109375"/>
  </cols>
  <sheetData>
    <row r="1" spans="1:33"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33" ht="15.75" customHeight="1" x14ac:dyDescent="0.25">
      <c r="A2" s="761"/>
      <c r="B2" s="762" t="s">
        <v>511</v>
      </c>
      <c r="C2" s="762"/>
      <c r="D2" s="762"/>
      <c r="E2" s="762"/>
      <c r="F2" s="762"/>
      <c r="G2" s="762"/>
      <c r="H2" s="762"/>
      <c r="I2" s="762"/>
      <c r="J2" s="762"/>
      <c r="K2" s="762"/>
      <c r="L2" s="762"/>
      <c r="M2" s="762"/>
      <c r="N2" s="388" t="s">
        <v>515</v>
      </c>
      <c r="O2" s="389"/>
      <c r="P2" s="389"/>
      <c r="Q2" s="389"/>
      <c r="R2" s="389"/>
      <c r="S2" s="389"/>
      <c r="T2" s="389"/>
      <c r="U2" s="389"/>
      <c r="V2" s="389"/>
      <c r="W2" s="389"/>
      <c r="X2" s="389"/>
      <c r="Y2" s="390"/>
    </row>
    <row r="3" spans="1:33"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33" ht="36.75" customHeight="1" x14ac:dyDescent="0.25">
      <c r="A4" s="397" t="s">
        <v>120</v>
      </c>
      <c r="B4" s="791" t="s">
        <v>121</v>
      </c>
      <c r="C4" s="791"/>
      <c r="D4" s="791"/>
      <c r="E4" s="791"/>
      <c r="F4" s="791"/>
      <c r="G4" s="791"/>
      <c r="H4" s="791"/>
      <c r="I4" s="791"/>
      <c r="J4" s="791"/>
      <c r="K4" s="493" t="s">
        <v>122</v>
      </c>
      <c r="L4" s="792" t="s">
        <v>343</v>
      </c>
      <c r="M4" s="792"/>
      <c r="N4" s="792"/>
      <c r="O4" s="792"/>
      <c r="P4" s="792"/>
      <c r="Q4" s="792"/>
      <c r="R4" s="793" t="s">
        <v>742</v>
      </c>
      <c r="S4" s="793"/>
      <c r="T4" s="793"/>
      <c r="U4" s="793"/>
      <c r="V4" s="793"/>
      <c r="W4" s="793"/>
      <c r="X4" s="793"/>
      <c r="Y4" s="793"/>
    </row>
    <row r="5" spans="1:33" ht="36.7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33" ht="36.75" customHeight="1" x14ac:dyDescent="0.25">
      <c r="A6" s="397" t="s">
        <v>141</v>
      </c>
      <c r="B6" s="791" t="s">
        <v>574</v>
      </c>
      <c r="C6" s="791"/>
      <c r="D6" s="791"/>
      <c r="E6" s="791"/>
      <c r="F6" s="791"/>
      <c r="G6" s="791"/>
      <c r="H6" s="791"/>
      <c r="I6" s="791"/>
      <c r="J6" s="791"/>
      <c r="K6" s="493" t="s">
        <v>135</v>
      </c>
      <c r="L6" s="792" t="s">
        <v>136</v>
      </c>
      <c r="M6" s="792"/>
      <c r="N6" s="792"/>
      <c r="O6" s="792"/>
      <c r="P6" s="792"/>
      <c r="Q6" s="792"/>
      <c r="R6" s="793" t="s">
        <v>139</v>
      </c>
      <c r="S6" s="793"/>
      <c r="T6" s="793"/>
      <c r="U6" s="793"/>
      <c r="V6" s="793"/>
      <c r="W6" s="793"/>
      <c r="X6" s="793"/>
      <c r="Y6" s="793"/>
    </row>
    <row r="7" spans="1:33" ht="36.75" customHeight="1" x14ac:dyDescent="0.25">
      <c r="A7" s="497"/>
      <c r="B7" s="498"/>
      <c r="C7" s="498"/>
      <c r="D7" s="498"/>
      <c r="E7" s="498"/>
      <c r="F7" s="498"/>
      <c r="G7" s="498"/>
      <c r="H7" s="498"/>
      <c r="I7" s="498"/>
      <c r="J7" s="498"/>
      <c r="K7" s="496" t="s">
        <v>143</v>
      </c>
      <c r="L7" s="794" t="s">
        <v>144</v>
      </c>
      <c r="M7" s="794"/>
      <c r="N7" s="794"/>
      <c r="O7" s="794"/>
      <c r="P7" s="794"/>
      <c r="Q7" s="794"/>
      <c r="R7" s="795" t="s">
        <v>146</v>
      </c>
      <c r="S7" s="795"/>
      <c r="T7" s="795"/>
      <c r="U7" s="795"/>
      <c r="V7" s="795"/>
      <c r="W7" s="795"/>
      <c r="X7" s="795"/>
      <c r="Y7" s="795"/>
    </row>
    <row r="8" spans="1:33" ht="36.75" customHeight="1" x14ac:dyDescent="0.25">
      <c r="A8" s="397" t="s">
        <v>154</v>
      </c>
      <c r="B8" s="791" t="s">
        <v>155</v>
      </c>
      <c r="C8" s="791"/>
      <c r="D8" s="791"/>
      <c r="E8" s="791"/>
      <c r="F8" s="791"/>
      <c r="G8" s="791"/>
      <c r="H8" s="791"/>
      <c r="I8" s="791"/>
      <c r="J8" s="791"/>
      <c r="K8" s="493" t="s">
        <v>143</v>
      </c>
      <c r="L8" s="792" t="s">
        <v>144</v>
      </c>
      <c r="M8" s="792"/>
      <c r="N8" s="792"/>
      <c r="O8" s="792"/>
      <c r="P8" s="792"/>
      <c r="Q8" s="792"/>
      <c r="R8" s="793" t="s">
        <v>146</v>
      </c>
      <c r="S8" s="793"/>
      <c r="T8" s="793"/>
      <c r="U8" s="793"/>
      <c r="V8" s="793"/>
      <c r="W8" s="793"/>
      <c r="X8" s="793"/>
      <c r="Y8" s="793"/>
    </row>
    <row r="9" spans="1:33" ht="36.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c r="AG9" t="s">
        <v>1258</v>
      </c>
    </row>
    <row r="10" spans="1:33" ht="36.75" customHeight="1" x14ac:dyDescent="0.25">
      <c r="A10" s="397" t="s">
        <v>206</v>
      </c>
      <c r="B10" s="791" t="s">
        <v>207</v>
      </c>
      <c r="C10" s="791"/>
      <c r="D10" s="791"/>
      <c r="E10" s="791"/>
      <c r="F10" s="791"/>
      <c r="G10" s="791"/>
      <c r="H10" s="791"/>
      <c r="I10" s="791"/>
      <c r="J10" s="791"/>
      <c r="K10" s="493" t="s">
        <v>208</v>
      </c>
      <c r="L10" s="792" t="s">
        <v>270</v>
      </c>
      <c r="M10" s="792"/>
      <c r="N10" s="792"/>
      <c r="O10" s="792"/>
      <c r="P10" s="792"/>
      <c r="Q10" s="792"/>
      <c r="R10" s="793" t="s">
        <v>694</v>
      </c>
      <c r="S10" s="793"/>
      <c r="T10" s="793"/>
      <c r="U10" s="793"/>
      <c r="V10" s="793"/>
      <c r="W10" s="793"/>
      <c r="X10" s="793"/>
      <c r="Y10" s="793"/>
    </row>
    <row r="11" spans="1:33" ht="36.75" customHeight="1" x14ac:dyDescent="0.25">
      <c r="A11" s="397"/>
      <c r="B11" s="791"/>
      <c r="C11" s="791"/>
      <c r="D11" s="791"/>
      <c r="E11" s="791"/>
      <c r="F11" s="791"/>
      <c r="G11" s="791"/>
      <c r="H11" s="791"/>
      <c r="I11" s="791"/>
      <c r="J11" s="791"/>
      <c r="K11" s="493" t="s">
        <v>209</v>
      </c>
      <c r="L11" s="792" t="s">
        <v>339</v>
      </c>
      <c r="M11" s="792"/>
      <c r="N11" s="792"/>
      <c r="O11" s="792"/>
      <c r="P11" s="792"/>
      <c r="Q11" s="792"/>
      <c r="R11" s="793" t="s">
        <v>342</v>
      </c>
      <c r="S11" s="793"/>
      <c r="T11" s="793"/>
      <c r="U11" s="793"/>
      <c r="V11" s="793"/>
      <c r="W11" s="793"/>
      <c r="X11" s="793"/>
      <c r="Y11" s="793"/>
    </row>
    <row r="12" spans="1:33"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33" ht="39" customHeight="1" x14ac:dyDescent="0.25">
      <c r="A13" s="788" t="s">
        <v>1259</v>
      </c>
      <c r="B13" s="788"/>
      <c r="C13" s="788"/>
      <c r="D13" s="788"/>
      <c r="E13" s="788"/>
      <c r="F13" s="788"/>
      <c r="G13" s="788"/>
      <c r="H13" s="788"/>
      <c r="I13" s="788"/>
      <c r="J13" s="788"/>
      <c r="K13" s="788"/>
      <c r="L13" s="788"/>
      <c r="M13" s="788"/>
      <c r="N13" s="788" t="s">
        <v>1260</v>
      </c>
      <c r="O13" s="788"/>
      <c r="P13" s="788"/>
      <c r="Q13" s="788"/>
      <c r="R13" s="788"/>
      <c r="S13" s="788"/>
      <c r="T13" s="788"/>
      <c r="U13" s="788"/>
      <c r="V13" s="788"/>
      <c r="W13" s="788"/>
      <c r="X13" s="788"/>
      <c r="Y13" s="788"/>
    </row>
    <row r="14" spans="1:33" ht="39"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33"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33" ht="25.5" customHeight="1" x14ac:dyDescent="0.25">
      <c r="A16" s="782" t="s">
        <v>1261</v>
      </c>
      <c r="B16" s="782"/>
      <c r="C16" s="782"/>
      <c r="D16" s="782"/>
      <c r="E16" s="782"/>
      <c r="F16" s="782"/>
      <c r="G16" s="782"/>
      <c r="H16" s="782"/>
      <c r="I16" s="782"/>
      <c r="J16" s="782"/>
      <c r="K16" s="782"/>
      <c r="L16" s="782"/>
      <c r="M16" s="782"/>
      <c r="N16" s="782" t="s">
        <v>1262</v>
      </c>
      <c r="O16" s="782"/>
      <c r="P16" s="782"/>
      <c r="Q16" s="782"/>
      <c r="R16" s="782"/>
      <c r="S16" s="782"/>
      <c r="T16" s="782"/>
      <c r="U16" s="782"/>
      <c r="V16" s="782"/>
      <c r="W16" s="782"/>
      <c r="X16" s="782"/>
      <c r="Y16" s="782"/>
    </row>
    <row r="17" spans="1:25" ht="25.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9.5" customHeight="1" x14ac:dyDescent="0.25">
      <c r="A18" s="472" t="s">
        <v>559</v>
      </c>
      <c r="B18" s="413"/>
      <c r="C18" s="413"/>
      <c r="D18" s="413"/>
      <c r="E18" s="413"/>
      <c r="F18" s="413"/>
      <c r="G18" s="473" t="s">
        <v>684</v>
      </c>
      <c r="H18" s="413"/>
      <c r="I18" s="413"/>
      <c r="J18" s="413"/>
      <c r="K18" s="412"/>
      <c r="L18" s="410"/>
      <c r="M18" s="474"/>
      <c r="N18" s="783" t="s">
        <v>561</v>
      </c>
      <c r="O18" s="783"/>
      <c r="P18" s="783"/>
      <c r="Q18" s="783"/>
      <c r="R18" s="784" t="s">
        <v>583</v>
      </c>
      <c r="S18" s="784"/>
      <c r="T18" s="784"/>
      <c r="U18" s="784"/>
      <c r="V18" s="785" t="s">
        <v>728</v>
      </c>
      <c r="W18" s="785"/>
      <c r="X18" s="785"/>
      <c r="Y18" s="785"/>
    </row>
    <row r="19" spans="1:25" ht="19.5" customHeight="1"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31"/>
      <c r="B20" s="422"/>
      <c r="C20" s="422"/>
      <c r="D20" s="422"/>
      <c r="E20" s="422"/>
      <c r="F20" s="422"/>
      <c r="G20" s="422"/>
      <c r="H20" s="502"/>
      <c r="I20" s="502"/>
      <c r="J20" s="502"/>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87" customHeight="1" x14ac:dyDescent="0.25">
      <c r="A23" s="747" t="s">
        <v>567</v>
      </c>
      <c r="B23" s="747"/>
      <c r="C23" s="780" t="s">
        <v>1263</v>
      </c>
      <c r="D23" s="780"/>
      <c r="E23" s="780"/>
      <c r="F23" s="780"/>
      <c r="G23" s="780"/>
      <c r="H23" s="780"/>
      <c r="I23" s="780"/>
      <c r="J23" s="780"/>
      <c r="K23" s="780"/>
      <c r="L23" s="781" t="s">
        <v>1264</v>
      </c>
      <c r="M23" s="781"/>
      <c r="N23" s="781"/>
      <c r="O23" s="781"/>
      <c r="P23" s="781"/>
      <c r="Q23" s="781"/>
      <c r="R23" s="781"/>
      <c r="S23" s="780" t="s">
        <v>1265</v>
      </c>
      <c r="T23" s="780"/>
      <c r="U23" s="780"/>
      <c r="V23" s="780"/>
      <c r="W23" s="780"/>
      <c r="X23" s="780"/>
      <c r="Y23" s="780"/>
    </row>
    <row r="24" spans="1:25" ht="89.25" customHeight="1" x14ac:dyDescent="0.25">
      <c r="A24" s="743" t="s">
        <v>568</v>
      </c>
      <c r="B24" s="743"/>
      <c r="C24" s="780" t="s">
        <v>1266</v>
      </c>
      <c r="D24" s="780"/>
      <c r="E24" s="780"/>
      <c r="F24" s="780"/>
      <c r="G24" s="780"/>
      <c r="H24" s="780"/>
      <c r="I24" s="780"/>
      <c r="J24" s="780"/>
      <c r="K24" s="780"/>
      <c r="L24" s="780" t="s">
        <v>1267</v>
      </c>
      <c r="M24" s="780"/>
      <c r="N24" s="780"/>
      <c r="O24" s="780"/>
      <c r="P24" s="780"/>
      <c r="Q24" s="780"/>
      <c r="R24" s="780"/>
      <c r="S24" s="780" t="s">
        <v>1268</v>
      </c>
      <c r="T24" s="780"/>
      <c r="U24" s="780"/>
      <c r="V24" s="780"/>
      <c r="W24" s="780"/>
      <c r="X24" s="780"/>
      <c r="Y24" s="780"/>
    </row>
    <row r="25" spans="1:25" ht="26.2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87" customHeight="1" x14ac:dyDescent="0.25">
      <c r="A26" s="741" t="s">
        <v>570</v>
      </c>
      <c r="B26" s="741"/>
      <c r="C26" s="780" t="s">
        <v>1269</v>
      </c>
      <c r="D26" s="780"/>
      <c r="E26" s="780"/>
      <c r="F26" s="780"/>
      <c r="G26" s="780"/>
      <c r="H26" s="780"/>
      <c r="I26" s="780"/>
      <c r="J26" s="780"/>
      <c r="K26" s="780"/>
      <c r="L26" s="780" t="s">
        <v>1270</v>
      </c>
      <c r="M26" s="780"/>
      <c r="N26" s="780"/>
      <c r="O26" s="780"/>
      <c r="P26" s="780"/>
      <c r="Q26" s="780"/>
      <c r="R26" s="780"/>
      <c r="S26" s="780" t="s">
        <v>1271</v>
      </c>
      <c r="T26" s="780"/>
      <c r="U26" s="780"/>
      <c r="V26" s="780"/>
      <c r="W26" s="780"/>
      <c r="X26" s="780"/>
      <c r="Y26" s="780"/>
    </row>
    <row r="27" spans="1:25" ht="36" customHeight="1" x14ac:dyDescent="0.25">
      <c r="A27" s="743" t="s">
        <v>571</v>
      </c>
      <c r="B27" s="743"/>
      <c r="C27" s="780" t="s">
        <v>1272</v>
      </c>
      <c r="D27" s="780"/>
      <c r="E27" s="780"/>
      <c r="F27" s="780"/>
      <c r="G27" s="780"/>
      <c r="H27" s="780"/>
      <c r="I27" s="780"/>
      <c r="J27" s="780"/>
      <c r="K27" s="780"/>
      <c r="L27" s="780" t="s">
        <v>1273</v>
      </c>
      <c r="M27" s="780"/>
      <c r="N27" s="780"/>
      <c r="O27" s="780"/>
      <c r="P27" s="780"/>
      <c r="Q27" s="780"/>
      <c r="R27" s="780"/>
      <c r="S27" s="780" t="s">
        <v>1273</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27"/>
  <sheetViews>
    <sheetView zoomScaleNormal="100" workbookViewId="0">
      <selection activeCell="N16" sqref="N16"/>
    </sheetView>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530</v>
      </c>
      <c r="C2" s="762"/>
      <c r="D2" s="762"/>
      <c r="E2" s="762"/>
      <c r="F2" s="762"/>
      <c r="G2" s="762"/>
      <c r="H2" s="762"/>
      <c r="I2" s="762"/>
      <c r="J2" s="762"/>
      <c r="K2" s="762"/>
      <c r="L2" s="762"/>
      <c r="M2" s="762"/>
      <c r="N2" s="388" t="s">
        <v>533</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124</v>
      </c>
      <c r="B4" s="755" t="s">
        <v>125</v>
      </c>
      <c r="C4" s="755"/>
      <c r="D4" s="755"/>
      <c r="E4" s="755"/>
      <c r="F4" s="755"/>
      <c r="G4" s="755"/>
      <c r="H4" s="755"/>
      <c r="I4" s="755"/>
      <c r="J4" s="755"/>
      <c r="K4" s="398" t="s">
        <v>126</v>
      </c>
      <c r="L4" s="756" t="s">
        <v>166</v>
      </c>
      <c r="M4" s="756"/>
      <c r="N4" s="756"/>
      <c r="O4" s="756"/>
      <c r="P4" s="756"/>
      <c r="Q4" s="756"/>
      <c r="R4" s="757" t="s">
        <v>573</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154</v>
      </c>
      <c r="B6" s="755" t="s">
        <v>155</v>
      </c>
      <c r="C6" s="755"/>
      <c r="D6" s="755"/>
      <c r="E6" s="755"/>
      <c r="F6" s="755"/>
      <c r="G6" s="755"/>
      <c r="H6" s="755"/>
      <c r="I6" s="755"/>
      <c r="J6" s="755"/>
      <c r="K6" s="398" t="s">
        <v>143</v>
      </c>
      <c r="L6" s="756" t="s">
        <v>144</v>
      </c>
      <c r="M6" s="756"/>
      <c r="N6" s="756"/>
      <c r="O6" s="756"/>
      <c r="P6" s="756"/>
      <c r="Q6" s="756"/>
      <c r="R6" s="757" t="s">
        <v>146</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183</v>
      </c>
      <c r="B8" s="755" t="s">
        <v>184</v>
      </c>
      <c r="C8" s="755"/>
      <c r="D8" s="755"/>
      <c r="E8" s="755"/>
      <c r="F8" s="755"/>
      <c r="G8" s="755"/>
      <c r="H8" s="755"/>
      <c r="I8" s="755"/>
      <c r="J8" s="755"/>
      <c r="K8" s="398" t="s">
        <v>185</v>
      </c>
      <c r="L8" s="756" t="s">
        <v>284</v>
      </c>
      <c r="M8" s="756"/>
      <c r="N8" s="756"/>
      <c r="O8" s="756"/>
      <c r="P8" s="756"/>
      <c r="Q8" s="756"/>
      <c r="R8" s="757" t="s">
        <v>795</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t="s">
        <v>188</v>
      </c>
      <c r="B10" s="755" t="s">
        <v>189</v>
      </c>
      <c r="C10" s="755"/>
      <c r="D10" s="755"/>
      <c r="E10" s="755"/>
      <c r="F10" s="755"/>
      <c r="G10" s="755"/>
      <c r="H10" s="755"/>
      <c r="I10" s="755"/>
      <c r="J10" s="755"/>
      <c r="K10" s="398" t="s">
        <v>126</v>
      </c>
      <c r="L10" s="756" t="s">
        <v>166</v>
      </c>
      <c r="M10" s="756"/>
      <c r="N10" s="756"/>
      <c r="O10" s="756"/>
      <c r="P10" s="756"/>
      <c r="Q10" s="756"/>
      <c r="R10" s="757" t="s">
        <v>573</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t="s">
        <v>190</v>
      </c>
      <c r="L11" s="756" t="s">
        <v>299</v>
      </c>
      <c r="M11" s="756"/>
      <c r="N11" s="756"/>
      <c r="O11" s="756"/>
      <c r="P11" s="756"/>
      <c r="Q11" s="756"/>
      <c r="R11" s="757" t="s">
        <v>301</v>
      </c>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1274</v>
      </c>
      <c r="B13" s="788"/>
      <c r="C13" s="788"/>
      <c r="D13" s="788"/>
      <c r="E13" s="788"/>
      <c r="F13" s="788"/>
      <c r="G13" s="788"/>
      <c r="H13" s="788"/>
      <c r="I13" s="788"/>
      <c r="J13" s="788"/>
      <c r="K13" s="788"/>
      <c r="L13" s="788"/>
      <c r="M13" s="788"/>
      <c r="N13" s="788" t="s">
        <v>1275</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1276</v>
      </c>
      <c r="B16" s="782"/>
      <c r="C16" s="782"/>
      <c r="D16" s="782"/>
      <c r="E16" s="782"/>
      <c r="F16" s="782"/>
      <c r="G16" s="782"/>
      <c r="H16" s="782"/>
      <c r="I16" s="782"/>
      <c r="J16" s="782"/>
      <c r="K16" s="782"/>
      <c r="L16" s="782"/>
      <c r="M16" s="782"/>
      <c r="N16" s="782" t="s">
        <v>1277</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73" t="s">
        <v>1278</v>
      </c>
      <c r="F18" s="413"/>
      <c r="G18" s="413"/>
      <c r="H18" s="413"/>
      <c r="I18" s="413"/>
      <c r="J18" s="413"/>
      <c r="K18" s="412"/>
      <c r="L18" s="410"/>
      <c r="M18" s="474"/>
      <c r="N18" s="783" t="s">
        <v>561</v>
      </c>
      <c r="O18" s="783"/>
      <c r="P18" s="783"/>
      <c r="Q18" s="783"/>
      <c r="R18" s="784" t="s">
        <v>583</v>
      </c>
      <c r="S18" s="784"/>
      <c r="T18" s="784"/>
      <c r="U18" s="784"/>
      <c r="V18" s="785" t="s">
        <v>728</v>
      </c>
      <c r="W18" s="785"/>
      <c r="X18" s="785"/>
      <c r="Y18" s="785"/>
    </row>
    <row r="19" spans="1:25" x14ac:dyDescent="0.25">
      <c r="A19" s="475"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1279</v>
      </c>
      <c r="D23" s="780"/>
      <c r="E23" s="780"/>
      <c r="F23" s="780"/>
      <c r="G23" s="780"/>
      <c r="H23" s="780"/>
      <c r="I23" s="780"/>
      <c r="J23" s="780"/>
      <c r="K23" s="780"/>
      <c r="L23" s="781" t="s">
        <v>1280</v>
      </c>
      <c r="M23" s="781"/>
      <c r="N23" s="781"/>
      <c r="O23" s="781"/>
      <c r="P23" s="781"/>
      <c r="Q23" s="781"/>
      <c r="R23" s="781"/>
      <c r="S23" s="780" t="s">
        <v>1281</v>
      </c>
      <c r="T23" s="780"/>
      <c r="U23" s="780"/>
      <c r="V23" s="780"/>
      <c r="W23" s="780"/>
      <c r="X23" s="780"/>
      <c r="Y23" s="780"/>
    </row>
    <row r="24" spans="1:25" ht="81" customHeight="1" x14ac:dyDescent="0.25">
      <c r="A24" s="743" t="s">
        <v>568</v>
      </c>
      <c r="B24" s="743"/>
      <c r="C24" s="780" t="s">
        <v>1282</v>
      </c>
      <c r="D24" s="780"/>
      <c r="E24" s="780"/>
      <c r="F24" s="780"/>
      <c r="G24" s="780"/>
      <c r="H24" s="780"/>
      <c r="I24" s="780"/>
      <c r="J24" s="780"/>
      <c r="K24" s="780"/>
      <c r="L24" s="780" t="s">
        <v>1283</v>
      </c>
      <c r="M24" s="780"/>
      <c r="N24" s="780"/>
      <c r="O24" s="780"/>
      <c r="P24" s="780"/>
      <c r="Q24" s="780"/>
      <c r="R24" s="780"/>
      <c r="S24" s="780" t="s">
        <v>1284</v>
      </c>
      <c r="T24" s="780"/>
      <c r="U24" s="780"/>
      <c r="V24" s="780"/>
      <c r="W24" s="780"/>
      <c r="X24" s="780"/>
      <c r="Y24" s="780"/>
    </row>
    <row r="25" spans="1:25" ht="45" customHeight="1" x14ac:dyDescent="0.25">
      <c r="A25" s="741" t="s">
        <v>569</v>
      </c>
      <c r="B25" s="741"/>
      <c r="C25" s="780" t="s">
        <v>1285</v>
      </c>
      <c r="D25" s="780"/>
      <c r="E25" s="780"/>
      <c r="F25" s="780"/>
      <c r="G25" s="780"/>
      <c r="H25" s="780"/>
      <c r="I25" s="780"/>
      <c r="J25" s="780"/>
      <c r="K25" s="780"/>
      <c r="L25" s="780" t="s">
        <v>1285</v>
      </c>
      <c r="M25" s="780"/>
      <c r="N25" s="780"/>
      <c r="O25" s="780"/>
      <c r="P25" s="780"/>
      <c r="Q25" s="780"/>
      <c r="R25" s="780"/>
      <c r="S25" s="780" t="s">
        <v>1285</v>
      </c>
      <c r="T25" s="780"/>
      <c r="U25" s="780"/>
      <c r="V25" s="780"/>
      <c r="W25" s="780"/>
      <c r="X25" s="780"/>
      <c r="Y25" s="780"/>
    </row>
    <row r="26" spans="1:25" ht="45" customHeight="1" x14ac:dyDescent="0.25">
      <c r="A26" s="741" t="s">
        <v>570</v>
      </c>
      <c r="B26" s="741"/>
      <c r="C26" s="780" t="s">
        <v>1286</v>
      </c>
      <c r="D26" s="780"/>
      <c r="E26" s="780"/>
      <c r="F26" s="780"/>
      <c r="G26" s="780"/>
      <c r="H26" s="780"/>
      <c r="I26" s="780"/>
      <c r="J26" s="780"/>
      <c r="K26" s="780"/>
      <c r="L26" s="780" t="s">
        <v>1287</v>
      </c>
      <c r="M26" s="780"/>
      <c r="N26" s="780"/>
      <c r="O26" s="780"/>
      <c r="P26" s="780"/>
      <c r="Q26" s="780"/>
      <c r="R26" s="780"/>
      <c r="S26" s="780" t="s">
        <v>1288</v>
      </c>
      <c r="T26" s="780"/>
      <c r="U26" s="780"/>
      <c r="V26" s="780"/>
      <c r="W26" s="780"/>
      <c r="X26" s="780"/>
      <c r="Y26" s="780"/>
    </row>
    <row r="27" spans="1:25" ht="69" customHeight="1" x14ac:dyDescent="0.25">
      <c r="A27" s="743" t="s">
        <v>571</v>
      </c>
      <c r="B27" s="743"/>
      <c r="C27" s="780" t="s">
        <v>1289</v>
      </c>
      <c r="D27" s="780"/>
      <c r="E27" s="780"/>
      <c r="F27" s="780"/>
      <c r="G27" s="780"/>
      <c r="H27" s="780"/>
      <c r="I27" s="780"/>
      <c r="J27" s="780"/>
      <c r="K27" s="780"/>
      <c r="L27" s="780" t="s">
        <v>1290</v>
      </c>
      <c r="M27" s="780"/>
      <c r="N27" s="780"/>
      <c r="O27" s="780"/>
      <c r="P27" s="780"/>
      <c r="Q27" s="780"/>
      <c r="R27" s="780"/>
      <c r="S27" s="780" t="s">
        <v>1291</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MK27"/>
  <sheetViews>
    <sheetView topLeftCell="A7" zoomScaleNormal="100" workbookViewId="0"/>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530</v>
      </c>
      <c r="C2" s="762"/>
      <c r="D2" s="762"/>
      <c r="E2" s="762"/>
      <c r="F2" s="762"/>
      <c r="G2" s="762"/>
      <c r="H2" s="762"/>
      <c r="I2" s="762"/>
      <c r="J2" s="762"/>
      <c r="K2" s="762"/>
      <c r="L2" s="762"/>
      <c r="M2" s="762"/>
      <c r="N2" s="388" t="s">
        <v>534</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120</v>
      </c>
      <c r="B4" s="755" t="s">
        <v>121</v>
      </c>
      <c r="C4" s="755"/>
      <c r="D4" s="755"/>
      <c r="E4" s="755"/>
      <c r="F4" s="755"/>
      <c r="G4" s="755"/>
      <c r="H4" s="755"/>
      <c r="I4" s="755"/>
      <c r="J4" s="755"/>
      <c r="K4" s="398" t="s">
        <v>122</v>
      </c>
      <c r="L4" s="756" t="s">
        <v>343</v>
      </c>
      <c r="M4" s="756"/>
      <c r="N4" s="756"/>
      <c r="O4" s="756"/>
      <c r="P4" s="756"/>
      <c r="Q4" s="756"/>
      <c r="R4" s="757" t="s">
        <v>742</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268</v>
      </c>
      <c r="B6" s="755" t="s">
        <v>269</v>
      </c>
      <c r="C6" s="755"/>
      <c r="D6" s="755"/>
      <c r="E6" s="755"/>
      <c r="F6" s="755"/>
      <c r="G6" s="755"/>
      <c r="H6" s="755"/>
      <c r="I6" s="755"/>
      <c r="J6" s="755"/>
      <c r="K6" s="398" t="s">
        <v>116</v>
      </c>
      <c r="L6" s="756" t="s">
        <v>309</v>
      </c>
      <c r="M6" s="756"/>
      <c r="N6" s="756"/>
      <c r="O6" s="756"/>
      <c r="P6" s="756"/>
      <c r="Q6" s="756"/>
      <c r="R6" s="757" t="s">
        <v>658</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276</v>
      </c>
      <c r="B8" s="755" t="s">
        <v>277</v>
      </c>
      <c r="C8" s="755"/>
      <c r="D8" s="755"/>
      <c r="E8" s="755"/>
      <c r="F8" s="755"/>
      <c r="G8" s="755"/>
      <c r="H8" s="755"/>
      <c r="I8" s="755"/>
      <c r="J8" s="755"/>
      <c r="K8" s="398" t="s">
        <v>278</v>
      </c>
      <c r="L8" s="756" t="s">
        <v>352</v>
      </c>
      <c r="M8" s="756"/>
      <c r="N8" s="756"/>
      <c r="O8" s="756"/>
      <c r="P8" s="756"/>
      <c r="Q8" s="756"/>
      <c r="R8" s="757" t="s">
        <v>354</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t="s">
        <v>148</v>
      </c>
      <c r="B10" s="755" t="s">
        <v>149</v>
      </c>
      <c r="C10" s="755"/>
      <c r="D10" s="755"/>
      <c r="E10" s="755"/>
      <c r="F10" s="755"/>
      <c r="G10" s="755"/>
      <c r="H10" s="755"/>
      <c r="I10" s="755"/>
      <c r="J10" s="755"/>
      <c r="K10" s="398" t="s">
        <v>150</v>
      </c>
      <c r="L10" s="756" t="s">
        <v>328</v>
      </c>
      <c r="M10" s="756"/>
      <c r="N10" s="756"/>
      <c r="O10" s="756"/>
      <c r="P10" s="756"/>
      <c r="Q10" s="756"/>
      <c r="R10" s="757" t="s">
        <v>1036</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6" customHeight="1" x14ac:dyDescent="0.25">
      <c r="A13" s="788" t="s">
        <v>1292</v>
      </c>
      <c r="B13" s="788"/>
      <c r="C13" s="788"/>
      <c r="D13" s="788"/>
      <c r="E13" s="788"/>
      <c r="F13" s="788"/>
      <c r="G13" s="788"/>
      <c r="H13" s="788"/>
      <c r="I13" s="788"/>
      <c r="J13" s="788"/>
      <c r="K13" s="788"/>
      <c r="L13" s="788"/>
      <c r="M13" s="788"/>
      <c r="N13" s="788" t="s">
        <v>1293</v>
      </c>
      <c r="O13" s="788"/>
      <c r="P13" s="788"/>
      <c r="Q13" s="788"/>
      <c r="R13" s="788"/>
      <c r="S13" s="788"/>
      <c r="T13" s="788"/>
      <c r="U13" s="788"/>
      <c r="V13" s="788"/>
      <c r="W13" s="788"/>
      <c r="X13" s="788"/>
      <c r="Y13" s="788"/>
    </row>
    <row r="14" spans="1:25" ht="36"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1294</v>
      </c>
      <c r="B16" s="782"/>
      <c r="C16" s="782"/>
      <c r="D16" s="782"/>
      <c r="E16" s="782"/>
      <c r="F16" s="782"/>
      <c r="G16" s="782"/>
      <c r="H16" s="782"/>
      <c r="I16" s="782"/>
      <c r="J16" s="782"/>
      <c r="K16" s="782"/>
      <c r="L16" s="782"/>
      <c r="M16" s="782"/>
      <c r="N16" s="782" t="s">
        <v>1295</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73" t="s">
        <v>1278</v>
      </c>
      <c r="F18" s="413"/>
      <c r="G18" s="413"/>
      <c r="H18" s="413"/>
      <c r="I18" s="413"/>
      <c r="J18" s="413"/>
      <c r="K18" s="412"/>
      <c r="L18" s="410"/>
      <c r="M18" s="474"/>
      <c r="N18" s="783" t="s">
        <v>561</v>
      </c>
      <c r="O18" s="783"/>
      <c r="P18" s="783"/>
      <c r="Q18" s="783"/>
      <c r="R18" s="784" t="s">
        <v>583</v>
      </c>
      <c r="S18" s="784"/>
      <c r="T18" s="784"/>
      <c r="U18" s="784"/>
      <c r="V18" s="785" t="s">
        <v>728</v>
      </c>
      <c r="W18" s="785"/>
      <c r="X18" s="785"/>
      <c r="Y18" s="785"/>
    </row>
    <row r="19" spans="1:25" x14ac:dyDescent="0.25">
      <c r="A19" s="475"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1296</v>
      </c>
      <c r="T22" s="745"/>
      <c r="U22" s="745"/>
      <c r="V22" s="745"/>
      <c r="W22" s="745"/>
      <c r="X22" s="745"/>
      <c r="Y22" s="745"/>
    </row>
    <row r="23" spans="1:25" ht="33.75" customHeight="1" x14ac:dyDescent="0.25">
      <c r="A23" s="747" t="s">
        <v>567</v>
      </c>
      <c r="B23" s="747"/>
      <c r="C23" s="780" t="s">
        <v>1297</v>
      </c>
      <c r="D23" s="780"/>
      <c r="E23" s="780"/>
      <c r="F23" s="780"/>
      <c r="G23" s="780"/>
      <c r="H23" s="780"/>
      <c r="I23" s="780"/>
      <c r="J23" s="780"/>
      <c r="K23" s="780"/>
      <c r="L23" s="781" t="s">
        <v>1298</v>
      </c>
      <c r="M23" s="781"/>
      <c r="N23" s="781"/>
      <c r="O23" s="781"/>
      <c r="P23" s="781"/>
      <c r="Q23" s="781"/>
      <c r="R23" s="781"/>
      <c r="S23" s="780" t="s">
        <v>1299</v>
      </c>
      <c r="T23" s="780"/>
      <c r="U23" s="780"/>
      <c r="V23" s="780"/>
      <c r="W23" s="780"/>
      <c r="X23" s="780"/>
      <c r="Y23" s="780"/>
    </row>
    <row r="24" spans="1:25" ht="85.5" customHeight="1" x14ac:dyDescent="0.25">
      <c r="A24" s="743" t="s">
        <v>568</v>
      </c>
      <c r="B24" s="743"/>
      <c r="C24" s="780" t="s">
        <v>1300</v>
      </c>
      <c r="D24" s="780"/>
      <c r="E24" s="780"/>
      <c r="F24" s="780"/>
      <c r="G24" s="780"/>
      <c r="H24" s="780"/>
      <c r="I24" s="780"/>
      <c r="J24" s="780"/>
      <c r="K24" s="780"/>
      <c r="L24" s="780" t="s">
        <v>1301</v>
      </c>
      <c r="M24" s="780"/>
      <c r="N24" s="780"/>
      <c r="O24" s="780"/>
      <c r="P24" s="780"/>
      <c r="Q24" s="780"/>
      <c r="R24" s="780"/>
      <c r="S24" s="780" t="s">
        <v>1302</v>
      </c>
      <c r="T24" s="780"/>
      <c r="U24" s="780"/>
      <c r="V24" s="780"/>
      <c r="W24" s="780"/>
      <c r="X24" s="780"/>
      <c r="Y24" s="780"/>
    </row>
    <row r="25" spans="1:25" ht="45" customHeight="1" x14ac:dyDescent="0.25">
      <c r="A25" s="741" t="s">
        <v>569</v>
      </c>
      <c r="B25" s="741"/>
      <c r="C25" s="780" t="s">
        <v>1303</v>
      </c>
      <c r="D25" s="780"/>
      <c r="E25" s="780"/>
      <c r="F25" s="780"/>
      <c r="G25" s="780"/>
      <c r="H25" s="780"/>
      <c r="I25" s="780"/>
      <c r="J25" s="780"/>
      <c r="K25" s="780"/>
      <c r="L25" s="780" t="s">
        <v>1303</v>
      </c>
      <c r="M25" s="780"/>
      <c r="N25" s="780"/>
      <c r="O25" s="780"/>
      <c r="P25" s="780"/>
      <c r="Q25" s="780"/>
      <c r="R25" s="780"/>
      <c r="S25" s="780" t="s">
        <v>1303</v>
      </c>
      <c r="T25" s="780"/>
      <c r="U25" s="780"/>
      <c r="V25" s="780"/>
      <c r="W25" s="780"/>
      <c r="X25" s="780"/>
      <c r="Y25" s="780"/>
    </row>
    <row r="26" spans="1:25" ht="53.25" customHeight="1" x14ac:dyDescent="0.25">
      <c r="A26" s="741" t="s">
        <v>570</v>
      </c>
      <c r="B26" s="741"/>
      <c r="C26" s="780" t="s">
        <v>1304</v>
      </c>
      <c r="D26" s="780"/>
      <c r="E26" s="780"/>
      <c r="F26" s="780"/>
      <c r="G26" s="780"/>
      <c r="H26" s="780"/>
      <c r="I26" s="780"/>
      <c r="J26" s="780"/>
      <c r="K26" s="780"/>
      <c r="L26" s="780" t="s">
        <v>1305</v>
      </c>
      <c r="M26" s="780"/>
      <c r="N26" s="780"/>
      <c r="O26" s="780"/>
      <c r="P26" s="780"/>
      <c r="Q26" s="780"/>
      <c r="R26" s="780"/>
      <c r="S26" s="780" t="s">
        <v>1306</v>
      </c>
      <c r="T26" s="780"/>
      <c r="U26" s="780"/>
      <c r="V26" s="780"/>
      <c r="W26" s="780"/>
      <c r="X26" s="780"/>
      <c r="Y26" s="780"/>
    </row>
    <row r="27" spans="1:25" ht="45" customHeight="1" x14ac:dyDescent="0.25">
      <c r="A27" s="743" t="s">
        <v>571</v>
      </c>
      <c r="B27" s="743"/>
      <c r="C27" s="780" t="s">
        <v>1307</v>
      </c>
      <c r="D27" s="780"/>
      <c r="E27" s="780"/>
      <c r="F27" s="780"/>
      <c r="G27" s="780"/>
      <c r="H27" s="780"/>
      <c r="I27" s="780"/>
      <c r="J27" s="780"/>
      <c r="K27" s="780"/>
      <c r="L27" s="880" t="s">
        <v>1308</v>
      </c>
      <c r="M27" s="880"/>
      <c r="N27" s="880"/>
      <c r="O27" s="880"/>
      <c r="P27" s="880"/>
      <c r="Q27" s="880"/>
      <c r="R27" s="880"/>
      <c r="S27" s="780" t="s">
        <v>1309</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AMK27"/>
  <sheetViews>
    <sheetView topLeftCell="A4" zoomScaleNormal="100" workbookViewId="0">
      <selection activeCell="K8" sqref="K8"/>
    </sheetView>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530</v>
      </c>
      <c r="C2" s="762"/>
      <c r="D2" s="762"/>
      <c r="E2" s="762"/>
      <c r="F2" s="762"/>
      <c r="G2" s="762"/>
      <c r="H2" s="762"/>
      <c r="I2" s="762"/>
      <c r="J2" s="762"/>
      <c r="K2" s="762"/>
      <c r="L2" s="762"/>
      <c r="M2" s="762"/>
      <c r="N2" s="388" t="s">
        <v>1310</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113</v>
      </c>
      <c r="B4" s="755" t="s">
        <v>114</v>
      </c>
      <c r="C4" s="755"/>
      <c r="D4" s="755"/>
      <c r="E4" s="755"/>
      <c r="F4" s="755"/>
      <c r="G4" s="755"/>
      <c r="H4" s="755"/>
      <c r="I4" s="755"/>
      <c r="J4" s="755"/>
      <c r="K4" s="398" t="s">
        <v>115</v>
      </c>
      <c r="L4" s="756" t="s">
        <v>151</v>
      </c>
      <c r="M4" s="756"/>
      <c r="N4" s="756"/>
      <c r="O4" s="756"/>
      <c r="P4" s="756"/>
      <c r="Q4" s="756"/>
      <c r="R4" s="757" t="s">
        <v>694</v>
      </c>
      <c r="S4" s="757"/>
      <c r="T4" s="757"/>
      <c r="U4" s="757"/>
      <c r="V4" s="757"/>
      <c r="W4" s="757"/>
      <c r="X4" s="757"/>
      <c r="Y4" s="757"/>
    </row>
    <row r="5" spans="1:25" ht="32.25" customHeight="1" x14ac:dyDescent="0.25">
      <c r="A5" s="399"/>
      <c r="B5" s="400"/>
      <c r="C5" s="400"/>
      <c r="D5" s="400"/>
      <c r="E5" s="401"/>
      <c r="F5" s="401"/>
      <c r="G5" s="401"/>
      <c r="H5" s="401"/>
      <c r="I5" s="401"/>
      <c r="J5" s="401"/>
      <c r="K5" s="402" t="s">
        <v>116</v>
      </c>
      <c r="L5" s="759" t="s">
        <v>309</v>
      </c>
      <c r="M5" s="759"/>
      <c r="N5" s="759"/>
      <c r="O5" s="759"/>
      <c r="P5" s="759"/>
      <c r="Q5" s="759"/>
      <c r="R5" s="760" t="s">
        <v>658</v>
      </c>
      <c r="S5" s="760"/>
      <c r="T5" s="760"/>
      <c r="U5" s="760"/>
      <c r="V5" s="760"/>
      <c r="W5" s="760"/>
      <c r="X5" s="760"/>
      <c r="Y5" s="760"/>
    </row>
    <row r="6" spans="1:25" ht="32.25" customHeight="1" x14ac:dyDescent="0.25">
      <c r="A6" s="397" t="s">
        <v>281</v>
      </c>
      <c r="B6" s="755" t="s">
        <v>282</v>
      </c>
      <c r="C6" s="755"/>
      <c r="D6" s="755"/>
      <c r="E6" s="755"/>
      <c r="F6" s="755"/>
      <c r="G6" s="755"/>
      <c r="H6" s="755"/>
      <c r="I6" s="755"/>
      <c r="J6" s="755"/>
      <c r="K6" s="398" t="s">
        <v>283</v>
      </c>
      <c r="L6" s="756" t="s">
        <v>357</v>
      </c>
      <c r="M6" s="756"/>
      <c r="N6" s="756"/>
      <c r="O6" s="756"/>
      <c r="P6" s="756"/>
      <c r="Q6" s="756"/>
      <c r="R6" s="757" t="s">
        <v>359</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193</v>
      </c>
      <c r="B8" s="755" t="s">
        <v>194</v>
      </c>
      <c r="C8" s="755"/>
      <c r="D8" s="755"/>
      <c r="E8" s="755"/>
      <c r="F8" s="755"/>
      <c r="G8" s="755"/>
      <c r="H8" s="755"/>
      <c r="I8" s="755"/>
      <c r="J8" s="755"/>
      <c r="K8" s="398" t="s">
        <v>195</v>
      </c>
      <c r="L8" s="756" t="s">
        <v>617</v>
      </c>
      <c r="M8" s="756"/>
      <c r="N8" s="756"/>
      <c r="O8" s="756"/>
      <c r="P8" s="756"/>
      <c r="Q8" s="756"/>
      <c r="R8" s="757" t="s">
        <v>205</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t="s">
        <v>206</v>
      </c>
      <c r="B10" s="755" t="s">
        <v>207</v>
      </c>
      <c r="C10" s="755"/>
      <c r="D10" s="755"/>
      <c r="E10" s="755"/>
      <c r="F10" s="755"/>
      <c r="G10" s="755"/>
      <c r="H10" s="755"/>
      <c r="I10" s="755"/>
      <c r="J10" s="755"/>
      <c r="K10" s="398" t="s">
        <v>208</v>
      </c>
      <c r="L10" s="756" t="s">
        <v>270</v>
      </c>
      <c r="M10" s="756"/>
      <c r="N10" s="756"/>
      <c r="O10" s="756"/>
      <c r="P10" s="756"/>
      <c r="Q10" s="756"/>
      <c r="R10" s="757" t="s">
        <v>694</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t="s">
        <v>209</v>
      </c>
      <c r="L11" s="756" t="s">
        <v>339</v>
      </c>
      <c r="M11" s="756"/>
      <c r="N11" s="756"/>
      <c r="O11" s="756"/>
      <c r="P11" s="756"/>
      <c r="Q11" s="756"/>
      <c r="R11" s="757" t="s">
        <v>342</v>
      </c>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0.75" customHeight="1" x14ac:dyDescent="0.25">
      <c r="A13" s="788" t="s">
        <v>1311</v>
      </c>
      <c r="B13" s="788"/>
      <c r="C13" s="788"/>
      <c r="D13" s="788"/>
      <c r="E13" s="788"/>
      <c r="F13" s="788"/>
      <c r="G13" s="788"/>
      <c r="H13" s="788"/>
      <c r="I13" s="788"/>
      <c r="J13" s="788"/>
      <c r="K13" s="788"/>
      <c r="L13" s="788"/>
      <c r="M13" s="788"/>
      <c r="N13" s="788" t="s">
        <v>1312</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0" customHeight="1" x14ac:dyDescent="0.25">
      <c r="A16" s="782" t="s">
        <v>1313</v>
      </c>
      <c r="B16" s="782"/>
      <c r="C16" s="782"/>
      <c r="D16" s="782"/>
      <c r="E16" s="782"/>
      <c r="F16" s="782"/>
      <c r="G16" s="782"/>
      <c r="H16" s="782"/>
      <c r="I16" s="782"/>
      <c r="J16" s="782"/>
      <c r="K16" s="782"/>
      <c r="L16" s="782"/>
      <c r="M16" s="782"/>
      <c r="N16" s="782" t="s">
        <v>1314</v>
      </c>
      <c r="O16" s="782"/>
      <c r="P16" s="782"/>
      <c r="Q16" s="782"/>
      <c r="R16" s="782"/>
      <c r="S16" s="782"/>
      <c r="T16" s="782"/>
      <c r="U16" s="782"/>
      <c r="V16" s="782"/>
      <c r="W16" s="782"/>
      <c r="X16" s="782"/>
      <c r="Y16" s="782"/>
    </row>
    <row r="17" spans="1:25" ht="30"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473" t="s">
        <v>1278</v>
      </c>
      <c r="G18" s="413"/>
      <c r="H18" s="413"/>
      <c r="I18" s="413"/>
      <c r="J18" s="413"/>
      <c r="K18" s="412"/>
      <c r="L18" s="410"/>
      <c r="M18" s="474"/>
      <c r="N18" s="783" t="s">
        <v>561</v>
      </c>
      <c r="O18" s="783"/>
      <c r="P18" s="783"/>
      <c r="Q18" s="783"/>
      <c r="R18" s="784" t="s">
        <v>583</v>
      </c>
      <c r="S18" s="784"/>
      <c r="T18" s="784"/>
      <c r="U18" s="784"/>
      <c r="V18" s="785" t="s">
        <v>728</v>
      </c>
      <c r="W18" s="785"/>
      <c r="X18" s="785"/>
      <c r="Y18" s="785"/>
    </row>
    <row r="19" spans="1:25" x14ac:dyDescent="0.25">
      <c r="A19" s="475"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502"/>
      <c r="I20" s="502"/>
      <c r="J20" s="502"/>
      <c r="K20" s="481"/>
      <c r="L20" s="481"/>
      <c r="M20" s="481"/>
      <c r="N20" s="481"/>
      <c r="O20" s="482"/>
      <c r="P20" s="482"/>
      <c r="Q20" s="482"/>
      <c r="R20" s="482"/>
      <c r="S20" s="482"/>
      <c r="T20" s="482"/>
      <c r="U20" s="482"/>
      <c r="V20" s="482"/>
      <c r="W20" s="482"/>
      <c r="X20" s="482"/>
      <c r="Y20" s="482"/>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80" t="s">
        <v>1315</v>
      </c>
      <c r="D23" s="780"/>
      <c r="E23" s="780"/>
      <c r="F23" s="780"/>
      <c r="G23" s="780"/>
      <c r="H23" s="780"/>
      <c r="I23" s="780"/>
      <c r="J23" s="780"/>
      <c r="K23" s="780"/>
      <c r="L23" s="781" t="s">
        <v>1316</v>
      </c>
      <c r="M23" s="781"/>
      <c r="N23" s="781"/>
      <c r="O23" s="781"/>
      <c r="P23" s="781"/>
      <c r="Q23" s="781"/>
      <c r="R23" s="781"/>
      <c r="S23" s="780" t="s">
        <v>1317</v>
      </c>
      <c r="T23" s="780"/>
      <c r="U23" s="780"/>
      <c r="V23" s="780"/>
      <c r="W23" s="780"/>
      <c r="X23" s="780"/>
      <c r="Y23" s="780"/>
    </row>
    <row r="24" spans="1:25" ht="45" customHeight="1" x14ac:dyDescent="0.25">
      <c r="A24" s="743" t="s">
        <v>568</v>
      </c>
      <c r="B24" s="743"/>
      <c r="C24" s="780" t="s">
        <v>1318</v>
      </c>
      <c r="D24" s="780"/>
      <c r="E24" s="780"/>
      <c r="F24" s="780"/>
      <c r="G24" s="780"/>
      <c r="H24" s="780"/>
      <c r="I24" s="780"/>
      <c r="J24" s="780"/>
      <c r="K24" s="780"/>
      <c r="L24" s="780" t="s">
        <v>1319</v>
      </c>
      <c r="M24" s="780"/>
      <c r="N24" s="780"/>
      <c r="O24" s="780"/>
      <c r="P24" s="780"/>
      <c r="Q24" s="780"/>
      <c r="R24" s="780"/>
      <c r="S24" s="780" t="s">
        <v>1320</v>
      </c>
      <c r="T24" s="780"/>
      <c r="U24" s="780"/>
      <c r="V24" s="780"/>
      <c r="W24" s="780"/>
      <c r="X24" s="780"/>
      <c r="Y24" s="780"/>
    </row>
    <row r="25" spans="1:25" ht="45" customHeight="1" x14ac:dyDescent="0.25">
      <c r="A25" s="741" t="s">
        <v>569</v>
      </c>
      <c r="B25" s="741"/>
      <c r="C25" s="780" t="s">
        <v>1321</v>
      </c>
      <c r="D25" s="780"/>
      <c r="E25" s="780"/>
      <c r="F25" s="780"/>
      <c r="G25" s="780"/>
      <c r="H25" s="780"/>
      <c r="I25" s="780"/>
      <c r="J25" s="780"/>
      <c r="K25" s="780"/>
      <c r="L25" s="780" t="s">
        <v>1322</v>
      </c>
      <c r="M25" s="780"/>
      <c r="N25" s="780"/>
      <c r="O25" s="780"/>
      <c r="P25" s="780"/>
      <c r="Q25" s="780"/>
      <c r="R25" s="780"/>
      <c r="S25" s="780" t="s">
        <v>1323</v>
      </c>
      <c r="T25" s="780"/>
      <c r="U25" s="780"/>
      <c r="V25" s="780"/>
      <c r="W25" s="780"/>
      <c r="X25" s="780"/>
      <c r="Y25" s="780"/>
    </row>
    <row r="26" spans="1:25" ht="45" customHeight="1" x14ac:dyDescent="0.25">
      <c r="A26" s="741" t="s">
        <v>570</v>
      </c>
      <c r="B26" s="741"/>
      <c r="C26" s="780" t="s">
        <v>1324</v>
      </c>
      <c r="D26" s="780"/>
      <c r="E26" s="780"/>
      <c r="F26" s="780"/>
      <c r="G26" s="780"/>
      <c r="H26" s="780"/>
      <c r="I26" s="780"/>
      <c r="J26" s="780"/>
      <c r="K26" s="780"/>
      <c r="L26" s="780" t="s">
        <v>1325</v>
      </c>
      <c r="M26" s="780"/>
      <c r="N26" s="780"/>
      <c r="O26" s="780"/>
      <c r="P26" s="780"/>
      <c r="Q26" s="780"/>
      <c r="R26" s="780"/>
      <c r="S26" s="780" t="s">
        <v>1326</v>
      </c>
      <c r="T26" s="780"/>
      <c r="U26" s="780"/>
      <c r="V26" s="780"/>
      <c r="W26" s="780"/>
      <c r="X26" s="780"/>
      <c r="Y26" s="780"/>
    </row>
    <row r="27" spans="1:25" ht="45" customHeight="1" x14ac:dyDescent="0.25">
      <c r="A27" s="743" t="s">
        <v>571</v>
      </c>
      <c r="B27" s="743"/>
      <c r="C27" s="780" t="s">
        <v>1327</v>
      </c>
      <c r="D27" s="780"/>
      <c r="E27" s="780"/>
      <c r="F27" s="780"/>
      <c r="G27" s="780"/>
      <c r="H27" s="780"/>
      <c r="I27" s="780"/>
      <c r="J27" s="780"/>
      <c r="K27" s="780"/>
      <c r="L27" s="780"/>
      <c r="M27" s="780"/>
      <c r="N27" s="780"/>
      <c r="O27" s="780"/>
      <c r="P27" s="780"/>
      <c r="Q27" s="780"/>
      <c r="R27" s="780"/>
      <c r="S27" s="780"/>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L11" sqref="L11"/>
    </sheetView>
  </sheetViews>
  <sheetFormatPr baseColWidth="10" defaultColWidth="9.140625" defaultRowHeight="15" x14ac:dyDescent="0.25"/>
  <cols>
    <col min="1" max="1" width="7.140625"/>
    <col min="2" max="10" width="6.28515625"/>
    <col min="11" max="11" width="8.7109375"/>
    <col min="12" max="17" width="8.140625"/>
    <col min="18" max="25" width="8.28515625"/>
    <col min="26" max="31" width="4.5703125"/>
    <col min="32" max="1025" width="10.710937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511</v>
      </c>
      <c r="C2" s="762"/>
      <c r="D2" s="762"/>
      <c r="E2" s="762"/>
      <c r="F2" s="762"/>
      <c r="G2" s="762"/>
      <c r="H2" s="762"/>
      <c r="I2" s="762"/>
      <c r="J2" s="762"/>
      <c r="K2" s="762"/>
      <c r="L2" s="762"/>
      <c r="M2" s="762"/>
      <c r="N2" s="388" t="s">
        <v>516</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3.75" customHeight="1" x14ac:dyDescent="0.25">
      <c r="A4" s="397" t="s">
        <v>206</v>
      </c>
      <c r="B4" s="791" t="s">
        <v>207</v>
      </c>
      <c r="C4" s="791"/>
      <c r="D4" s="791"/>
      <c r="E4" s="791"/>
      <c r="F4" s="791"/>
      <c r="G4" s="791"/>
      <c r="H4" s="791"/>
      <c r="I4" s="791"/>
      <c r="J4" s="791"/>
      <c r="K4" s="493" t="s">
        <v>208</v>
      </c>
      <c r="L4" s="792" t="s">
        <v>270</v>
      </c>
      <c r="M4" s="792"/>
      <c r="N4" s="792"/>
      <c r="O4" s="792"/>
      <c r="P4" s="792"/>
      <c r="Q4" s="792"/>
      <c r="R4" s="793" t="s">
        <v>694</v>
      </c>
      <c r="S4" s="793"/>
      <c r="T4" s="793"/>
      <c r="U4" s="793"/>
      <c r="V4" s="793"/>
      <c r="W4" s="793"/>
      <c r="X4" s="793"/>
      <c r="Y4" s="793"/>
    </row>
    <row r="5" spans="1:25" ht="39.75" customHeight="1" x14ac:dyDescent="0.25">
      <c r="A5" s="494"/>
      <c r="B5" s="495"/>
      <c r="C5" s="495"/>
      <c r="D5" s="495"/>
      <c r="E5" s="401"/>
      <c r="F5" s="401"/>
      <c r="G5" s="401"/>
      <c r="H5" s="401"/>
      <c r="I5" s="401"/>
      <c r="J5" s="401"/>
      <c r="K5" s="496" t="s">
        <v>209</v>
      </c>
      <c r="L5" s="794" t="s">
        <v>339</v>
      </c>
      <c r="M5" s="794"/>
      <c r="N5" s="794"/>
      <c r="O5" s="794"/>
      <c r="P5" s="794"/>
      <c r="Q5" s="794"/>
      <c r="R5" s="795" t="s">
        <v>342</v>
      </c>
      <c r="S5" s="795"/>
      <c r="T5" s="795"/>
      <c r="U5" s="795"/>
      <c r="V5" s="795"/>
      <c r="W5" s="795"/>
      <c r="X5" s="795"/>
      <c r="Y5" s="795"/>
    </row>
    <row r="6" spans="1:25" ht="33.75" customHeight="1" x14ac:dyDescent="0.25">
      <c r="A6" s="397" t="s">
        <v>219</v>
      </c>
      <c r="B6" s="791" t="s">
        <v>220</v>
      </c>
      <c r="C6" s="791"/>
      <c r="D6" s="791"/>
      <c r="E6" s="791"/>
      <c r="F6" s="791"/>
      <c r="G6" s="791"/>
      <c r="H6" s="791"/>
      <c r="I6" s="791"/>
      <c r="J6" s="791"/>
      <c r="K6" s="493" t="s">
        <v>221</v>
      </c>
      <c r="L6" s="792" t="s">
        <v>360</v>
      </c>
      <c r="M6" s="792"/>
      <c r="N6" s="792"/>
      <c r="O6" s="792"/>
      <c r="P6" s="792"/>
      <c r="Q6" s="792"/>
      <c r="R6" s="793" t="s">
        <v>362</v>
      </c>
      <c r="S6" s="793"/>
      <c r="T6" s="793"/>
      <c r="U6" s="793"/>
      <c r="V6" s="793"/>
      <c r="W6" s="793"/>
      <c r="X6" s="793"/>
      <c r="Y6" s="793"/>
    </row>
    <row r="7" spans="1:25" ht="33.7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3.75" customHeight="1" x14ac:dyDescent="0.25">
      <c r="A8" s="397" t="s">
        <v>239</v>
      </c>
      <c r="B8" s="791" t="s">
        <v>240</v>
      </c>
      <c r="C8" s="791"/>
      <c r="D8" s="791"/>
      <c r="E8" s="791"/>
      <c r="F8" s="791"/>
      <c r="G8" s="791"/>
      <c r="H8" s="791"/>
      <c r="I8" s="791"/>
      <c r="J8" s="791"/>
      <c r="K8" s="493" t="s">
        <v>241</v>
      </c>
      <c r="L8" s="792" t="s">
        <v>264</v>
      </c>
      <c r="M8" s="792"/>
      <c r="N8" s="792"/>
      <c r="O8" s="792"/>
      <c r="P8" s="792"/>
      <c r="Q8" s="792"/>
      <c r="R8" s="793"/>
      <c r="S8" s="793"/>
      <c r="T8" s="793"/>
      <c r="U8" s="793"/>
      <c r="V8" s="793"/>
      <c r="W8" s="793"/>
      <c r="X8" s="793"/>
      <c r="Y8" s="793"/>
    </row>
    <row r="9" spans="1:25" ht="33.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3.75" customHeight="1" x14ac:dyDescent="0.25">
      <c r="A10" s="397"/>
      <c r="B10" s="791"/>
      <c r="C10" s="791"/>
      <c r="D10" s="791"/>
      <c r="E10" s="791"/>
      <c r="F10" s="791"/>
      <c r="G10" s="791"/>
      <c r="H10" s="791"/>
      <c r="I10" s="791"/>
      <c r="J10" s="791"/>
      <c r="K10" s="493"/>
      <c r="L10" s="792"/>
      <c r="M10" s="792"/>
      <c r="N10" s="792"/>
      <c r="O10" s="792"/>
      <c r="P10" s="792"/>
      <c r="Q10" s="792"/>
      <c r="R10" s="793"/>
      <c r="S10" s="793"/>
      <c r="T10" s="793"/>
      <c r="U10" s="793"/>
      <c r="V10" s="793"/>
      <c r="W10" s="793"/>
      <c r="X10" s="793"/>
      <c r="Y10" s="793"/>
    </row>
    <row r="11" spans="1:25" ht="33.7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6" customHeight="1" x14ac:dyDescent="0.25">
      <c r="A13" s="788" t="s">
        <v>1328</v>
      </c>
      <c r="B13" s="788"/>
      <c r="C13" s="788"/>
      <c r="D13" s="788"/>
      <c r="E13" s="788"/>
      <c r="F13" s="788"/>
      <c r="G13" s="788"/>
      <c r="H13" s="788"/>
      <c r="I13" s="788"/>
      <c r="J13" s="788"/>
      <c r="K13" s="788"/>
      <c r="L13" s="788"/>
      <c r="M13" s="788"/>
      <c r="N13" s="788" t="s">
        <v>1329</v>
      </c>
      <c r="O13" s="788"/>
      <c r="P13" s="788"/>
      <c r="Q13" s="788"/>
      <c r="R13" s="788"/>
      <c r="S13" s="788"/>
      <c r="T13" s="788"/>
      <c r="U13" s="788"/>
      <c r="V13" s="788"/>
      <c r="W13" s="788"/>
      <c r="X13" s="788"/>
      <c r="Y13" s="788"/>
    </row>
    <row r="14" spans="1:25" ht="36"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36" customHeight="1"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69.95" customHeight="1" x14ac:dyDescent="0.25">
      <c r="A16" s="782" t="s">
        <v>1330</v>
      </c>
      <c r="B16" s="782"/>
      <c r="C16" s="782"/>
      <c r="D16" s="782"/>
      <c r="E16" s="782"/>
      <c r="F16" s="782"/>
      <c r="G16" s="782"/>
      <c r="H16" s="782"/>
      <c r="I16" s="782"/>
      <c r="J16" s="782"/>
      <c r="K16" s="782"/>
      <c r="L16" s="782"/>
      <c r="M16" s="782"/>
      <c r="N16" s="782" t="s">
        <v>1331</v>
      </c>
      <c r="O16" s="782"/>
      <c r="P16" s="782"/>
      <c r="Q16" s="782"/>
      <c r="R16" s="782"/>
      <c r="S16" s="782"/>
      <c r="T16" s="782"/>
      <c r="U16" s="782"/>
      <c r="V16" s="782"/>
      <c r="W16" s="782"/>
      <c r="X16" s="782"/>
      <c r="Y16" s="782"/>
    </row>
    <row r="17" spans="1:25" ht="81"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7.25" customHeight="1" x14ac:dyDescent="0.25">
      <c r="A18" s="472" t="s">
        <v>559</v>
      </c>
      <c r="B18" s="413"/>
      <c r="C18" s="413"/>
      <c r="D18" s="413"/>
      <c r="E18" s="413"/>
      <c r="F18" s="413"/>
      <c r="G18" s="572" t="s">
        <v>602</v>
      </c>
      <c r="H18" s="413"/>
      <c r="I18" s="413"/>
      <c r="J18" s="413"/>
      <c r="K18" s="412"/>
      <c r="L18" s="410"/>
      <c r="M18" s="474"/>
      <c r="N18" s="783" t="s">
        <v>561</v>
      </c>
      <c r="O18" s="783"/>
      <c r="P18" s="783"/>
      <c r="Q18" s="783"/>
      <c r="R18" s="784" t="s">
        <v>583</v>
      </c>
      <c r="S18" s="784"/>
      <c r="T18" s="784"/>
      <c r="U18" s="784"/>
      <c r="V18" s="750"/>
      <c r="W18" s="750"/>
      <c r="X18" s="750"/>
      <c r="Y18" s="750"/>
    </row>
    <row r="19" spans="1:25" ht="17.25" customHeight="1" x14ac:dyDescent="0.25">
      <c r="A19" s="664" t="s">
        <v>562</v>
      </c>
      <c r="B19" s="476"/>
      <c r="C19" s="476"/>
      <c r="D19" s="476"/>
      <c r="E19" s="476"/>
      <c r="F19" s="476"/>
      <c r="G19" s="476"/>
      <c r="H19" s="477"/>
      <c r="I19" s="477"/>
      <c r="J19" s="477"/>
      <c r="K19" s="478"/>
      <c r="L19" s="478"/>
      <c r="M19" s="479"/>
      <c r="N19" s="783"/>
      <c r="O19" s="783"/>
      <c r="P19" s="783"/>
      <c r="Q19" s="783"/>
      <c r="R19" s="786"/>
      <c r="S19" s="786"/>
      <c r="T19" s="786"/>
      <c r="U19" s="786"/>
      <c r="V19" s="754"/>
      <c r="W19" s="754"/>
      <c r="X19" s="754"/>
      <c r="Y19" s="754"/>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58.5" customHeight="1" x14ac:dyDescent="0.25">
      <c r="A23" s="747" t="s">
        <v>1332</v>
      </c>
      <c r="B23" s="747"/>
      <c r="C23" s="780" t="s">
        <v>1333</v>
      </c>
      <c r="D23" s="780"/>
      <c r="E23" s="780"/>
      <c r="F23" s="780"/>
      <c r="G23" s="780"/>
      <c r="H23" s="780"/>
      <c r="I23" s="780"/>
      <c r="J23" s="780"/>
      <c r="K23" s="780"/>
      <c r="L23" s="781" t="s">
        <v>1334</v>
      </c>
      <c r="M23" s="781"/>
      <c r="N23" s="781"/>
      <c r="O23" s="781"/>
      <c r="P23" s="781"/>
      <c r="Q23" s="781"/>
      <c r="R23" s="781"/>
      <c r="S23" s="780" t="s">
        <v>1335</v>
      </c>
      <c r="T23" s="780"/>
      <c r="U23" s="780"/>
      <c r="V23" s="780"/>
      <c r="W23" s="780"/>
      <c r="X23" s="780"/>
      <c r="Y23" s="780"/>
    </row>
    <row r="24" spans="1:25" ht="219" customHeight="1" x14ac:dyDescent="0.25">
      <c r="A24" s="743" t="s">
        <v>568</v>
      </c>
      <c r="B24" s="743"/>
      <c r="C24" s="780" t="s">
        <v>1336</v>
      </c>
      <c r="D24" s="780"/>
      <c r="E24" s="780"/>
      <c r="F24" s="780"/>
      <c r="G24" s="780"/>
      <c r="H24" s="780"/>
      <c r="I24" s="780"/>
      <c r="J24" s="780"/>
      <c r="K24" s="780"/>
      <c r="L24" s="780" t="s">
        <v>1337</v>
      </c>
      <c r="M24" s="780"/>
      <c r="N24" s="780"/>
      <c r="O24" s="780"/>
      <c r="P24" s="780"/>
      <c r="Q24" s="780"/>
      <c r="R24" s="780"/>
      <c r="S24" s="780" t="s">
        <v>1338</v>
      </c>
      <c r="T24" s="780"/>
      <c r="U24" s="780"/>
      <c r="V24" s="780"/>
      <c r="W24" s="780"/>
      <c r="X24" s="780"/>
      <c r="Y24" s="780"/>
    </row>
    <row r="25" spans="1:25" ht="30"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190.5" customHeight="1" x14ac:dyDescent="0.25">
      <c r="A26" s="741" t="s">
        <v>570</v>
      </c>
      <c r="B26" s="741"/>
      <c r="C26" s="780" t="s">
        <v>1339</v>
      </c>
      <c r="D26" s="780"/>
      <c r="E26" s="780"/>
      <c r="F26" s="780"/>
      <c r="G26" s="780"/>
      <c r="H26" s="780"/>
      <c r="I26" s="780"/>
      <c r="J26" s="780"/>
      <c r="K26" s="780"/>
      <c r="L26" s="780" t="s">
        <v>1340</v>
      </c>
      <c r="M26" s="780"/>
      <c r="N26" s="780"/>
      <c r="O26" s="780"/>
      <c r="P26" s="780"/>
      <c r="Q26" s="780"/>
      <c r="R26" s="780"/>
      <c r="S26" s="780" t="s">
        <v>1341</v>
      </c>
      <c r="T26" s="780"/>
      <c r="U26" s="780"/>
      <c r="V26" s="780"/>
      <c r="W26" s="780"/>
      <c r="X26" s="780"/>
      <c r="Y26" s="780"/>
    </row>
    <row r="27" spans="1:25" ht="84" customHeight="1" x14ac:dyDescent="0.25">
      <c r="A27" s="743" t="s">
        <v>571</v>
      </c>
      <c r="B27" s="743"/>
      <c r="C27" s="780" t="s">
        <v>1342</v>
      </c>
      <c r="D27" s="780"/>
      <c r="E27" s="780"/>
      <c r="F27" s="780"/>
      <c r="G27" s="780"/>
      <c r="H27" s="780"/>
      <c r="I27" s="780"/>
      <c r="J27" s="780"/>
      <c r="K27" s="780"/>
      <c r="L27" s="780" t="s">
        <v>1343</v>
      </c>
      <c r="M27" s="780"/>
      <c r="N27" s="780"/>
      <c r="O27" s="780"/>
      <c r="P27" s="780"/>
      <c r="Q27" s="780"/>
      <c r="R27" s="780"/>
      <c r="S27" s="780" t="s">
        <v>1344</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4" zoomScaleNormal="100" workbookViewId="0"/>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511</v>
      </c>
      <c r="C2" s="762"/>
      <c r="D2" s="762"/>
      <c r="E2" s="762"/>
      <c r="F2" s="762"/>
      <c r="G2" s="762"/>
      <c r="H2" s="762"/>
      <c r="I2" s="762"/>
      <c r="J2" s="762"/>
      <c r="K2" s="762"/>
      <c r="L2" s="762"/>
      <c r="M2" s="762"/>
      <c r="N2" s="508" t="s">
        <v>517</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1.5" customHeight="1" x14ac:dyDescent="0.25">
      <c r="A4" s="397" t="s">
        <v>183</v>
      </c>
      <c r="B4" s="791" t="s">
        <v>184</v>
      </c>
      <c r="C4" s="791"/>
      <c r="D4" s="791"/>
      <c r="E4" s="791"/>
      <c r="F4" s="791"/>
      <c r="G4" s="791"/>
      <c r="H4" s="791"/>
      <c r="I4" s="791"/>
      <c r="J4" s="791"/>
      <c r="K4" s="493" t="s">
        <v>185</v>
      </c>
      <c r="L4" s="792" t="s">
        <v>284</v>
      </c>
      <c r="M4" s="792"/>
      <c r="N4" s="792"/>
      <c r="O4" s="792"/>
      <c r="P4" s="792"/>
      <c r="Q4" s="792"/>
      <c r="R4" s="793" t="s">
        <v>795</v>
      </c>
      <c r="S4" s="793"/>
      <c r="T4" s="793"/>
      <c r="U4" s="793"/>
      <c r="V4" s="793"/>
      <c r="W4" s="793"/>
      <c r="X4" s="793"/>
      <c r="Y4" s="793"/>
    </row>
    <row r="5" spans="1:25" ht="31.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54" customHeight="1" x14ac:dyDescent="0.25">
      <c r="A6" s="397" t="s">
        <v>235</v>
      </c>
      <c r="B6" s="791" t="s">
        <v>236</v>
      </c>
      <c r="C6" s="791"/>
      <c r="D6" s="791"/>
      <c r="E6" s="791"/>
      <c r="F6" s="791"/>
      <c r="G6" s="791"/>
      <c r="H6" s="791"/>
      <c r="I6" s="791"/>
      <c r="J6" s="791"/>
      <c r="K6" s="493" t="s">
        <v>237</v>
      </c>
      <c r="L6" s="792" t="s">
        <v>266</v>
      </c>
      <c r="M6" s="792"/>
      <c r="N6" s="792"/>
      <c r="O6" s="792"/>
      <c r="P6" s="792"/>
      <c r="Q6" s="792"/>
      <c r="R6" s="793"/>
      <c r="S6" s="793"/>
      <c r="T6" s="793"/>
      <c r="U6" s="793"/>
      <c r="V6" s="793"/>
      <c r="W6" s="793"/>
      <c r="X6" s="793"/>
      <c r="Y6" s="793"/>
    </row>
    <row r="7" spans="1:25" ht="31.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9.950000000000003" customHeight="1" x14ac:dyDescent="0.25">
      <c r="A8" s="397" t="s">
        <v>253</v>
      </c>
      <c r="B8" s="791" t="s">
        <v>254</v>
      </c>
      <c r="C8" s="791"/>
      <c r="D8" s="791"/>
      <c r="E8" s="791"/>
      <c r="F8" s="791"/>
      <c r="G8" s="791"/>
      <c r="H8" s="791"/>
      <c r="I8" s="791"/>
      <c r="J8" s="791"/>
      <c r="K8" s="493" t="s">
        <v>244</v>
      </c>
      <c r="L8" s="792" t="s">
        <v>248</v>
      </c>
      <c r="M8" s="792"/>
      <c r="N8" s="792"/>
      <c r="O8" s="792"/>
      <c r="P8" s="792"/>
      <c r="Q8" s="792"/>
      <c r="R8" s="793" t="s">
        <v>618</v>
      </c>
      <c r="S8" s="793"/>
      <c r="T8" s="793"/>
      <c r="U8" s="793"/>
      <c r="V8" s="793"/>
      <c r="W8" s="793"/>
      <c r="X8" s="793"/>
      <c r="Y8" s="793"/>
    </row>
    <row r="9" spans="1:25" ht="31.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40.5" customHeight="1" x14ac:dyDescent="0.25">
      <c r="A10" s="397" t="s">
        <v>257</v>
      </c>
      <c r="B10" s="791" t="s">
        <v>258</v>
      </c>
      <c r="C10" s="791"/>
      <c r="D10" s="791"/>
      <c r="E10" s="791"/>
      <c r="F10" s="791"/>
      <c r="G10" s="791"/>
      <c r="H10" s="791"/>
      <c r="I10" s="791"/>
      <c r="J10" s="791"/>
      <c r="K10" s="493" t="s">
        <v>241</v>
      </c>
      <c r="L10" s="792" t="s">
        <v>264</v>
      </c>
      <c r="M10" s="792"/>
      <c r="N10" s="792"/>
      <c r="O10" s="792"/>
      <c r="P10" s="792"/>
      <c r="Q10" s="792"/>
      <c r="R10" s="793"/>
      <c r="S10" s="793"/>
      <c r="T10" s="793"/>
      <c r="U10" s="793"/>
      <c r="V10" s="793"/>
      <c r="W10" s="793"/>
      <c r="X10" s="793"/>
      <c r="Y10" s="793"/>
    </row>
    <row r="11" spans="1:25" ht="31.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2.5" customHeight="1" x14ac:dyDescent="0.25">
      <c r="A13" s="788" t="s">
        <v>1345</v>
      </c>
      <c r="B13" s="788"/>
      <c r="C13" s="788"/>
      <c r="D13" s="788"/>
      <c r="E13" s="788"/>
      <c r="F13" s="788"/>
      <c r="G13" s="788"/>
      <c r="H13" s="788"/>
      <c r="I13" s="788"/>
      <c r="J13" s="788"/>
      <c r="K13" s="788"/>
      <c r="L13" s="788"/>
      <c r="M13" s="788"/>
      <c r="N13" s="788" t="s">
        <v>1346</v>
      </c>
      <c r="O13" s="788"/>
      <c r="P13" s="788"/>
      <c r="Q13" s="788"/>
      <c r="R13" s="788"/>
      <c r="S13" s="788"/>
      <c r="T13" s="788"/>
      <c r="U13" s="788"/>
      <c r="V13" s="788"/>
      <c r="W13" s="788"/>
      <c r="X13" s="788"/>
      <c r="Y13" s="788"/>
    </row>
    <row r="14" spans="1:25" ht="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6.75" customHeight="1" x14ac:dyDescent="0.25">
      <c r="A16" s="782" t="s">
        <v>1347</v>
      </c>
      <c r="B16" s="782"/>
      <c r="C16" s="782"/>
      <c r="D16" s="782"/>
      <c r="E16" s="782"/>
      <c r="F16" s="782"/>
      <c r="G16" s="782"/>
      <c r="H16" s="782"/>
      <c r="I16" s="782"/>
      <c r="J16" s="782"/>
      <c r="K16" s="782"/>
      <c r="L16" s="782"/>
      <c r="M16" s="782"/>
      <c r="N16" s="782" t="s">
        <v>1348</v>
      </c>
      <c r="O16" s="782"/>
      <c r="P16" s="782"/>
      <c r="Q16" s="782"/>
      <c r="R16" s="782"/>
      <c r="S16" s="782"/>
      <c r="T16" s="782"/>
      <c r="U16" s="782"/>
      <c r="V16" s="782"/>
      <c r="W16" s="782"/>
      <c r="X16" s="782"/>
      <c r="Y16" s="782"/>
    </row>
    <row r="17" spans="1:25" ht="36.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3.25" customHeight="1" x14ac:dyDescent="0.25">
      <c r="A18" s="472" t="s">
        <v>559</v>
      </c>
      <c r="B18" s="413"/>
      <c r="C18" s="413"/>
      <c r="D18" s="413"/>
      <c r="E18" s="413"/>
      <c r="F18" s="413"/>
      <c r="G18" s="413" t="s">
        <v>1073</v>
      </c>
      <c r="H18" s="413"/>
      <c r="I18" s="413"/>
      <c r="J18" s="413"/>
      <c r="K18" s="412"/>
      <c r="L18" s="410"/>
      <c r="M18" s="474"/>
      <c r="N18" s="783" t="s">
        <v>561</v>
      </c>
      <c r="O18" s="783"/>
      <c r="P18" s="783"/>
      <c r="Q18" s="783"/>
      <c r="R18" s="784" t="s">
        <v>1349</v>
      </c>
      <c r="S18" s="784"/>
      <c r="T18" s="784"/>
      <c r="U18" s="784"/>
      <c r="V18" s="785"/>
      <c r="W18" s="785"/>
      <c r="X18" s="785"/>
      <c r="Y18" s="785"/>
    </row>
    <row r="19" spans="1:25" ht="23.25" customHeight="1" x14ac:dyDescent="0.25">
      <c r="A19" s="489" t="s">
        <v>562</v>
      </c>
      <c r="B19" s="476"/>
      <c r="C19" s="476"/>
      <c r="D19" s="476"/>
      <c r="E19" s="476"/>
      <c r="F19" s="476"/>
      <c r="G19" s="476"/>
      <c r="H19" s="505"/>
      <c r="I19" s="505"/>
      <c r="J19" s="505"/>
      <c r="K19" s="478"/>
      <c r="L19" s="478"/>
      <c r="M19" s="479"/>
      <c r="N19" s="783"/>
      <c r="O19" s="783"/>
      <c r="P19" s="783"/>
      <c r="Q19" s="783"/>
      <c r="R19" s="786"/>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0.75" customHeight="1" x14ac:dyDescent="0.25">
      <c r="A23" s="747" t="s">
        <v>567</v>
      </c>
      <c r="B23" s="747"/>
      <c r="C23" s="780" t="s">
        <v>1350</v>
      </c>
      <c r="D23" s="780"/>
      <c r="E23" s="780"/>
      <c r="F23" s="780"/>
      <c r="G23" s="780"/>
      <c r="H23" s="780"/>
      <c r="I23" s="780"/>
      <c r="J23" s="780"/>
      <c r="K23" s="780"/>
      <c r="L23" s="781" t="s">
        <v>1351</v>
      </c>
      <c r="M23" s="781"/>
      <c r="N23" s="781"/>
      <c r="O23" s="781"/>
      <c r="P23" s="781"/>
      <c r="Q23" s="781"/>
      <c r="R23" s="781"/>
      <c r="S23" s="780" t="s">
        <v>1352</v>
      </c>
      <c r="T23" s="780"/>
      <c r="U23" s="780"/>
      <c r="V23" s="780"/>
      <c r="W23" s="780"/>
      <c r="X23" s="780"/>
      <c r="Y23" s="780"/>
    </row>
    <row r="24" spans="1:25" ht="113.25" customHeight="1" x14ac:dyDescent="0.25">
      <c r="A24" s="743" t="s">
        <v>568</v>
      </c>
      <c r="B24" s="743"/>
      <c r="C24" s="780" t="s">
        <v>1353</v>
      </c>
      <c r="D24" s="780"/>
      <c r="E24" s="780"/>
      <c r="F24" s="780"/>
      <c r="G24" s="780"/>
      <c r="H24" s="780"/>
      <c r="I24" s="780"/>
      <c r="J24" s="780"/>
      <c r="K24" s="780"/>
      <c r="L24" s="780" t="s">
        <v>1354</v>
      </c>
      <c r="M24" s="780"/>
      <c r="N24" s="780"/>
      <c r="O24" s="780"/>
      <c r="P24" s="780"/>
      <c r="Q24" s="780"/>
      <c r="R24" s="780"/>
      <c r="S24" s="780" t="s">
        <v>1355</v>
      </c>
      <c r="T24" s="780"/>
      <c r="U24" s="780"/>
      <c r="V24" s="780"/>
      <c r="W24" s="780"/>
      <c r="X24" s="780"/>
      <c r="Y24" s="780"/>
    </row>
    <row r="25" spans="1:25" ht="30.7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32.25" customHeight="1" x14ac:dyDescent="0.25">
      <c r="A26" s="741" t="s">
        <v>570</v>
      </c>
      <c r="B26" s="741"/>
      <c r="C26" s="780" t="s">
        <v>1356</v>
      </c>
      <c r="D26" s="780"/>
      <c r="E26" s="780"/>
      <c r="F26" s="780"/>
      <c r="G26" s="780"/>
      <c r="H26" s="780"/>
      <c r="I26" s="780"/>
      <c r="J26" s="780"/>
      <c r="K26" s="780"/>
      <c r="L26" s="780" t="s">
        <v>1357</v>
      </c>
      <c r="M26" s="780"/>
      <c r="N26" s="780"/>
      <c r="O26" s="780"/>
      <c r="P26" s="780"/>
      <c r="Q26" s="780"/>
      <c r="R26" s="780"/>
      <c r="S26" s="780" t="s">
        <v>1358</v>
      </c>
      <c r="T26" s="780"/>
      <c r="U26" s="780"/>
      <c r="V26" s="780"/>
      <c r="W26" s="780"/>
      <c r="X26" s="780"/>
      <c r="Y26" s="780"/>
    </row>
    <row r="27" spans="1:25" ht="48.75" customHeight="1" x14ac:dyDescent="0.25">
      <c r="A27" s="743" t="s">
        <v>571</v>
      </c>
      <c r="B27" s="743"/>
      <c r="C27" s="780" t="s">
        <v>1359</v>
      </c>
      <c r="D27" s="780"/>
      <c r="E27" s="780"/>
      <c r="F27" s="780"/>
      <c r="G27" s="780"/>
      <c r="H27" s="780"/>
      <c r="I27" s="780"/>
      <c r="J27" s="780"/>
      <c r="K27" s="780"/>
      <c r="L27" s="780" t="s">
        <v>1360</v>
      </c>
      <c r="M27" s="780"/>
      <c r="N27" s="780"/>
      <c r="O27" s="780"/>
      <c r="P27" s="780"/>
      <c r="Q27" s="780"/>
      <c r="R27" s="780"/>
      <c r="S27" s="780" t="s">
        <v>1361</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DEE8"/>
  </sheetPr>
  <dimension ref="A1:AM47"/>
  <sheetViews>
    <sheetView zoomScale="70" zoomScaleNormal="70" workbookViewId="0"/>
  </sheetViews>
  <sheetFormatPr baseColWidth="10" defaultColWidth="9.140625" defaultRowHeight="15" x14ac:dyDescent="0.25"/>
  <cols>
    <col min="1" max="1" width="23.28515625"/>
    <col min="2" max="2" width="7.5703125"/>
    <col min="3" max="3" width="67.140625"/>
    <col min="4" max="7" width="10.7109375"/>
    <col min="8" max="8" width="3.140625"/>
    <col min="9" max="38" width="5"/>
    <col min="39" max="1025" width="10.5703125"/>
  </cols>
  <sheetData>
    <row r="1" spans="1:39" ht="21.75" customHeight="1" x14ac:dyDescent="0.25">
      <c r="I1" s="734" t="s">
        <v>536</v>
      </c>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row>
    <row r="2" spans="1:39" ht="17.25" customHeight="1" x14ac:dyDescent="0.25">
      <c r="H2" s="324"/>
      <c r="I2" s="325" t="e">
        <f>IF(MATCH(Progression_Cycle4!I4,Problématiques_compétences!$D$1:$D$172,0)&gt;99,"P","")</f>
        <v>#N/A</v>
      </c>
      <c r="J2" s="325" t="e">
        <f>IF(MATCH(Progression_Cycle4!J4,Problématiques_compétences!$D$1:$D$172,0)&gt;99,"P","")</f>
        <v>#N/A</v>
      </c>
      <c r="K2" s="325" t="e">
        <f>IF(MATCH(Progression_Cycle4!K4,Problématiques_compétences!$D$1:$D$172,0)&gt;99,"P","")</f>
        <v>#N/A</v>
      </c>
      <c r="L2" s="325" t="e">
        <f>IF(MATCH(Progression_Cycle4!L4,Problématiques_compétences!$D$1:$D$172,0)&gt;99,"P","")</f>
        <v>#N/A</v>
      </c>
      <c r="M2" s="325" t="e">
        <f>IF(MATCH(Progression_Cycle4!M4,Problématiques_compétences!$D$1:$D$172,0)&gt;99,"P","")</f>
        <v>#N/A</v>
      </c>
      <c r="N2" s="325" t="e">
        <f>IF(MATCH(Progression_Cycle4!N4,Problématiques_compétences!$D$1:$D$172,0)&gt;99,"P","")</f>
        <v>#N/A</v>
      </c>
      <c r="O2" s="325" t="e">
        <f>IF(MATCH(Progression_Cycle4!O4,Problématiques_compétences!$D$1:$D$172,0)&gt;99,"P","")</f>
        <v>#N/A</v>
      </c>
      <c r="P2" s="325" t="e">
        <f>IF(MATCH(Progression_Cycle4!P4,Problématiques_compétences!$D$1:$D$172,0)&gt;99,"P","")</f>
        <v>#N/A</v>
      </c>
      <c r="Q2" s="325" t="e">
        <f>IF(MATCH(Progression_Cycle4!Q4,Problématiques_compétences!$D$1:$D$172,0)&gt;99,"P","")</f>
        <v>#N/A</v>
      </c>
      <c r="R2" s="325" t="e">
        <f>IF(MATCH(Progression_Cycle4!R4,Problématiques_compétences!$D$1:$D$172,0)&gt;99,"P","")</f>
        <v>#N/A</v>
      </c>
      <c r="S2" s="325" t="e">
        <f>IF(MATCH(Progression_Cycle4!S4,Problématiques_compétences!$D$1:$D$172,0)&gt;99,"P","")</f>
        <v>#N/A</v>
      </c>
      <c r="T2" s="325" t="e">
        <f>IF(MATCH(Progression_Cycle4!T4,Problématiques_compétences!$D$1:$D$172,0)&gt;99,"P","")</f>
        <v>#N/A</v>
      </c>
      <c r="U2" s="325" t="e">
        <f>IF(MATCH(Progression_Cycle4!U4,Problématiques_compétences!$D$1:$D$172,0)&gt;99,"P","")</f>
        <v>#N/A</v>
      </c>
      <c r="V2" s="325" t="e">
        <f>IF(MATCH(Progression_Cycle4!V4,Problématiques_compétences!$D$1:$D$172,0)&gt;99,"P","")</f>
        <v>#N/A</v>
      </c>
      <c r="W2" s="325" t="e">
        <f>IF(MATCH(Progression_Cycle4!W4,Problématiques_compétences!$D$1:$D$172,0)&gt;99,"P","")</f>
        <v>#N/A</v>
      </c>
      <c r="X2" s="325" t="e">
        <f>IF(MATCH(Progression_Cycle4!X4,Problématiques_compétences!$D$1:$D$172,0)&gt;99,"P","")</f>
        <v>#N/A</v>
      </c>
      <c r="Y2" s="325" t="e">
        <f>IF(MATCH(Progression_Cycle4!Y4,Problématiques_compétences!$D$1:$D$172,0)&gt;99,"P","")</f>
        <v>#N/A</v>
      </c>
      <c r="Z2" s="325" t="e">
        <f>IF(MATCH(Progression_Cycle4!Z4,Problématiques_compétences!$D$1:$D$172,0)&gt;99,"P","")</f>
        <v>#N/A</v>
      </c>
      <c r="AA2" s="325" t="e">
        <f>IF(MATCH(Progression_Cycle4!AA4,Problématiques_compétences!$D$1:$D$172,0)&gt;99,"P","")</f>
        <v>#N/A</v>
      </c>
      <c r="AB2" s="325" t="e">
        <f>IF(MATCH(Progression_Cycle4!AB4,Problématiques_compétences!$D$1:$D$172,0)&gt;99,"P","")</f>
        <v>#N/A</v>
      </c>
      <c r="AC2" s="325" t="e">
        <f>IF(MATCH(Progression_Cycle4!AC4,Problématiques_compétences!$D$1:$D$172,0)&gt;99,"P","")</f>
        <v>#N/A</v>
      </c>
      <c r="AD2" s="325" t="e">
        <f>IF(MATCH(Progression_Cycle4!AD4,Problématiques_compétences!$D$1:$D$172,0)&gt;99,"P","")</f>
        <v>#N/A</v>
      </c>
      <c r="AE2" s="325" t="e">
        <f>IF(MATCH(Progression_Cycle4!AE4,Problématiques_compétences!$D$1:$D$172,0)&gt;99,"P","")</f>
        <v>#N/A</v>
      </c>
      <c r="AF2" s="325" t="e">
        <f>IF(MATCH(Progression_Cycle4!AF4,Problématiques_compétences!$D$1:$D$172,0)&gt;99,"P","")</f>
        <v>#N/A</v>
      </c>
      <c r="AG2" s="325" t="e">
        <f>IF(MATCH(Progression_Cycle4!AG4,Problématiques_compétences!$D$1:$D$172,0)&gt;99,"P","")</f>
        <v>#N/A</v>
      </c>
      <c r="AH2" s="325" t="e">
        <f>IF(MATCH(Progression_Cycle4!AH4,Problématiques_compétences!$D$1:$D$172,0)&gt;99,"P","")</f>
        <v>#N/A</v>
      </c>
      <c r="AI2" s="325" t="e">
        <f>IF(MATCH(Progression_Cycle4!AI4,Problématiques_compétences!$D$1:$D$172,0)&gt;99,"P","")</f>
        <v>#N/A</v>
      </c>
      <c r="AJ2" s="325" t="e">
        <f>IF(MATCH(Progression_Cycle4!AJ4,Problématiques_compétences!$D$1:$D$172,0)&gt;99,"P","")</f>
        <v>#N/A</v>
      </c>
      <c r="AK2" s="325" t="e">
        <f>IF(MATCH(Progression_Cycle4!AK4,Problématiques_compétences!$D$1:$D$172,0)&gt;99,"P","")</f>
        <v>#N/A</v>
      </c>
      <c r="AL2" s="325" t="e">
        <f>IF(MATCH(Progression_Cycle4!AL4,Problématiques_compétences!$D$1:$D$172,0)&gt;99,"P","")</f>
        <v>#N/A</v>
      </c>
    </row>
    <row r="3" spans="1:39" ht="271.5" customHeight="1" x14ac:dyDescent="0.25">
      <c r="A3" s="735" t="s">
        <v>537</v>
      </c>
      <c r="B3" s="735"/>
      <c r="C3" s="735"/>
      <c r="D3" s="326" t="s">
        <v>98</v>
      </c>
      <c r="E3" s="327" t="s">
        <v>538</v>
      </c>
      <c r="F3" s="327" t="s">
        <v>539</v>
      </c>
      <c r="G3" s="328" t="s">
        <v>119</v>
      </c>
      <c r="H3" s="329" t="s">
        <v>540</v>
      </c>
      <c r="I3" s="330" t="e">
        <f>INDEX(Problématiques_compétences!$B$3:$D$172,MATCH(Progression_Cycle4!I4,Problématiques_compétences!$D$3:$D$172,0),1)</f>
        <v>#N/A</v>
      </c>
      <c r="J3" s="330" t="e">
        <f>INDEX(Problématiques_compétences!$B$3:$D$172,MATCH(Progression_Cycle4!J4,Problématiques_compétences!$D$3:$D$172,0),1)</f>
        <v>#N/A</v>
      </c>
      <c r="K3" s="330" t="e">
        <f>INDEX(Problématiques_compétences!$B$3:$D$172,MATCH(Progression_Cycle4!K4,Problématiques_compétences!$D$3:$D$172,0),1)</f>
        <v>#N/A</v>
      </c>
      <c r="L3" s="330" t="e">
        <f>INDEX(Problématiques_compétences!$B$3:$D$172,MATCH(Progression_Cycle4!L4,Problématiques_compétences!$D$3:$D$172,0),1)</f>
        <v>#N/A</v>
      </c>
      <c r="M3" s="330" t="e">
        <f>INDEX(Problématiques_compétences!$B$3:$D$172,MATCH(Progression_Cycle4!M4,Problématiques_compétences!$D$3:$D$172,0),1)</f>
        <v>#N/A</v>
      </c>
      <c r="N3" s="330" t="e">
        <f>INDEX(Problématiques_compétences!$B$3:$D$172,MATCH(Progression_Cycle4!N4,Problématiques_compétences!$D$3:$D$172,0),1)</f>
        <v>#N/A</v>
      </c>
      <c r="O3" s="330" t="e">
        <f>INDEX(Problématiques_compétences!$B$3:$D$172,MATCH(Progression_Cycle4!O4,Problématiques_compétences!$D$3:$D$172,0),1)</f>
        <v>#N/A</v>
      </c>
      <c r="P3" s="330" t="e">
        <f>INDEX(Problématiques_compétences!$B$3:$D$172,MATCH(Progression_Cycle4!P4,Problématiques_compétences!$D$3:$D$172,0),1)</f>
        <v>#N/A</v>
      </c>
      <c r="Q3" s="330" t="e">
        <f>INDEX(Problématiques_compétences!$B$3:$D$172,MATCH(Progression_Cycle4!Q4,Problématiques_compétences!$D$3:$D$172,0),1)</f>
        <v>#N/A</v>
      </c>
      <c r="R3" s="330" t="e">
        <f>INDEX(Problématiques_compétences!$B$3:$D$172,MATCH(Progression_Cycle4!R4,Problématiques_compétences!$D$3:$D$172,0),1)</f>
        <v>#N/A</v>
      </c>
      <c r="S3" s="330" t="e">
        <f>INDEX(Problématiques_compétences!$B$3:$D$172,MATCH(Progression_Cycle4!S4,Problématiques_compétences!$D$3:$D$172,0),1)</f>
        <v>#N/A</v>
      </c>
      <c r="T3" s="330" t="e">
        <f>INDEX(Problématiques_compétences!$B$3:$D$172,MATCH(Progression_Cycle4!T4,Problématiques_compétences!$D$3:$D$172,0),1)</f>
        <v>#N/A</v>
      </c>
      <c r="U3" s="330" t="e">
        <f>INDEX(Problématiques_compétences!$B$3:$D$172,MATCH(Progression_Cycle4!U4,Problématiques_compétences!$D$3:$D$172,0),1)</f>
        <v>#N/A</v>
      </c>
      <c r="V3" s="330" t="e">
        <f>INDEX(Problématiques_compétences!$B$3:$D$172,MATCH(Progression_Cycle4!V4,Problématiques_compétences!$D$3:$D$172,0),1)</f>
        <v>#N/A</v>
      </c>
      <c r="W3" s="330" t="e">
        <f>INDEX(Problématiques_compétences!$B$3:$D$172,MATCH(Progression_Cycle4!W4,Problématiques_compétences!$D$3:$D$172,0),1)</f>
        <v>#N/A</v>
      </c>
      <c r="X3" s="330" t="e">
        <f>INDEX(Problématiques_compétences!$B$3:$D$172,MATCH(Progression_Cycle4!X4,Problématiques_compétences!$D$3:$D$172,0),1)</f>
        <v>#N/A</v>
      </c>
      <c r="Y3" s="330" t="e">
        <f>INDEX(Problématiques_compétences!$B$3:$D$172,MATCH(Progression_Cycle4!Y4,Problématiques_compétences!$D$3:$D$172,0),1)</f>
        <v>#N/A</v>
      </c>
      <c r="Z3" s="330" t="e">
        <f>INDEX(Problématiques_compétences!$B$3:$D$172,MATCH(Progression_Cycle4!Z4,Problématiques_compétences!$D$3:$D$172,0),1)</f>
        <v>#N/A</v>
      </c>
      <c r="AA3" s="330" t="e">
        <f>INDEX(Problématiques_compétences!$B$3:$D$172,MATCH(Progression_Cycle4!AA4,Problématiques_compétences!$D$3:$D$172,0),1)</f>
        <v>#N/A</v>
      </c>
      <c r="AB3" s="330" t="e">
        <f>INDEX(Problématiques_compétences!$B$3:$D$172,MATCH(Progression_Cycle4!AB4,Problématiques_compétences!$D$3:$D$172,0),1)</f>
        <v>#N/A</v>
      </c>
      <c r="AC3" s="330" t="e">
        <f>INDEX(Problématiques_compétences!$B$3:$D$172,MATCH(Progression_Cycle4!AC4,Problématiques_compétences!$D$3:$D$172,0),1)</f>
        <v>#N/A</v>
      </c>
      <c r="AD3" s="330" t="e">
        <f>INDEX(Problématiques_compétences!$B$3:$D$172,MATCH(Progression_Cycle4!AD4,Problématiques_compétences!$D$3:$D$172,0),1)</f>
        <v>#N/A</v>
      </c>
      <c r="AE3" s="330" t="e">
        <f>INDEX(Problématiques_compétences!$B$3:$D$172,MATCH(Progression_Cycle4!AE4,Problématiques_compétences!$D$3:$D$172,0),1)</f>
        <v>#N/A</v>
      </c>
      <c r="AF3" s="330" t="e">
        <f>INDEX(Problématiques_compétences!$B$3:$D$172,MATCH(Progression_Cycle4!AF4,Problématiques_compétences!$D$3:$D$172,0),1)</f>
        <v>#N/A</v>
      </c>
      <c r="AG3" s="330" t="e">
        <f>INDEX(Problématiques_compétences!$B$3:$D$172,MATCH(Progression_Cycle4!AG4,Problématiques_compétences!$D$3:$D$172,0),1)</f>
        <v>#N/A</v>
      </c>
      <c r="AH3" s="330" t="e">
        <f>INDEX(Problématiques_compétences!$B$3:$D$172,MATCH(Progression_Cycle4!AH4,Problématiques_compétences!$D$3:$D$172,0),1)</f>
        <v>#N/A</v>
      </c>
      <c r="AI3" s="330" t="e">
        <f>INDEX(Problématiques_compétences!$B$3:$D$172,MATCH(Progression_Cycle4!AI4,Problématiques_compétences!$D$3:$D$172,0),1)</f>
        <v>#N/A</v>
      </c>
      <c r="AJ3" s="330" t="e">
        <f>INDEX(Problématiques_compétences!$B$3:$D$172,MATCH(Progression_Cycle4!AJ4,Problématiques_compétences!$D$3:$D$172,0),1)</f>
        <v>#N/A</v>
      </c>
      <c r="AK3" s="330" t="e">
        <f>INDEX(Problématiques_compétences!$B$3:$D$172,MATCH(Progression_Cycle4!AK4,Problématiques_compétences!$D$3:$D$172,0),1)</f>
        <v>#N/A</v>
      </c>
      <c r="AL3" s="330" t="e">
        <f>INDEX(Problématiques_compétences!$B$3:$D$172,MATCH(Progression_Cycle4!AL4,Problématiques_compétences!$D$3:$D$172,0),1)</f>
        <v>#N/A</v>
      </c>
    </row>
    <row r="4" spans="1:39" ht="15" customHeight="1" x14ac:dyDescent="0.25">
      <c r="A4" s="736" t="s">
        <v>541</v>
      </c>
      <c r="B4" s="736"/>
      <c r="C4" s="736"/>
      <c r="D4" s="736"/>
      <c r="E4" s="736"/>
      <c r="F4" s="736"/>
      <c r="G4" s="736"/>
      <c r="H4" s="329"/>
      <c r="I4" s="331" t="s">
        <v>433</v>
      </c>
      <c r="J4" s="331" t="s">
        <v>435</v>
      </c>
      <c r="K4" s="331" t="s">
        <v>437</v>
      </c>
      <c r="L4" s="331" t="s">
        <v>439</v>
      </c>
      <c r="M4" s="331" t="s">
        <v>440</v>
      </c>
      <c r="N4" s="331" t="s">
        <v>443</v>
      </c>
      <c r="O4" s="331" t="s">
        <v>445</v>
      </c>
      <c r="P4" s="331" t="s">
        <v>447</v>
      </c>
      <c r="Q4" s="331" t="s">
        <v>449</v>
      </c>
      <c r="R4" s="331" t="s">
        <v>451</v>
      </c>
      <c r="S4" s="331" t="s">
        <v>454</v>
      </c>
      <c r="T4" s="331" t="s">
        <v>456</v>
      </c>
      <c r="U4" s="331" t="s">
        <v>458</v>
      </c>
      <c r="V4" s="331" t="s">
        <v>460</v>
      </c>
      <c r="W4" s="331" t="s">
        <v>462</v>
      </c>
      <c r="X4" s="331" t="s">
        <v>463</v>
      </c>
      <c r="Y4" s="331" t="s">
        <v>464</v>
      </c>
      <c r="Z4" s="331" t="s">
        <v>467</v>
      </c>
      <c r="AA4" s="331" t="s">
        <v>469</v>
      </c>
      <c r="AB4" s="331" t="s">
        <v>471</v>
      </c>
      <c r="AC4" s="332" t="s">
        <v>474</v>
      </c>
      <c r="AD4" s="332" t="s">
        <v>476</v>
      </c>
      <c r="AE4" s="332" t="s">
        <v>478</v>
      </c>
      <c r="AF4" s="332" t="s">
        <v>479</v>
      </c>
      <c r="AG4" s="332" t="s">
        <v>482</v>
      </c>
      <c r="AH4" s="332" t="s">
        <v>484</v>
      </c>
      <c r="AI4" s="332" t="s">
        <v>486</v>
      </c>
      <c r="AJ4" s="332" t="s">
        <v>488</v>
      </c>
      <c r="AK4" s="332" t="s">
        <v>490</v>
      </c>
      <c r="AL4" s="333" t="s">
        <v>491</v>
      </c>
    </row>
    <row r="5" spans="1:39" ht="15.75" customHeight="1" x14ac:dyDescent="0.25">
      <c r="A5" s="737" t="s">
        <v>542</v>
      </c>
      <c r="B5" s="737"/>
      <c r="C5" s="737"/>
      <c r="D5" s="737"/>
      <c r="E5" s="737"/>
      <c r="F5" s="737"/>
      <c r="G5" s="737"/>
      <c r="H5" s="329"/>
      <c r="I5" s="738"/>
      <c r="J5" s="738"/>
      <c r="K5" s="738"/>
      <c r="L5" s="738"/>
      <c r="M5" s="738"/>
      <c r="N5" s="738"/>
      <c r="O5" s="738"/>
      <c r="P5" s="738"/>
      <c r="Q5" s="738"/>
      <c r="R5" s="738"/>
      <c r="S5" s="739"/>
      <c r="T5" s="739"/>
      <c r="U5" s="739"/>
      <c r="V5" s="739"/>
      <c r="W5" s="739"/>
      <c r="X5" s="739"/>
      <c r="Y5" s="739"/>
      <c r="Z5" s="739"/>
      <c r="AA5" s="739"/>
      <c r="AB5" s="739"/>
      <c r="AC5" s="740"/>
      <c r="AD5" s="740"/>
      <c r="AE5" s="740"/>
      <c r="AF5" s="740"/>
      <c r="AG5" s="740"/>
      <c r="AH5" s="740"/>
      <c r="AI5" s="740"/>
      <c r="AJ5" s="740"/>
      <c r="AK5" s="740"/>
      <c r="AL5" s="740"/>
    </row>
    <row r="6" spans="1:39" ht="15.75" customHeight="1" x14ac:dyDescent="0.25">
      <c r="A6" s="733" t="s">
        <v>543</v>
      </c>
      <c r="B6" s="733"/>
      <c r="C6" s="733"/>
      <c r="D6" s="733"/>
      <c r="E6" s="733"/>
      <c r="F6" s="733"/>
      <c r="G6" s="733"/>
      <c r="H6" s="334"/>
      <c r="I6" s="335"/>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7"/>
      <c r="AM6" s="338"/>
    </row>
    <row r="7" spans="1:39" ht="16.5" customHeight="1" x14ac:dyDescent="0.25">
      <c r="A7" s="137" t="s">
        <v>99</v>
      </c>
      <c r="B7" s="713" t="s">
        <v>100</v>
      </c>
      <c r="C7" s="713"/>
      <c r="D7" s="707" t="s">
        <v>101</v>
      </c>
      <c r="E7" s="707"/>
      <c r="F7" s="707"/>
      <c r="G7" s="707"/>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40"/>
    </row>
    <row r="8" spans="1:39" ht="15" customHeight="1" x14ac:dyDescent="0.25">
      <c r="A8" s="707" t="s">
        <v>104</v>
      </c>
      <c r="B8" s="341">
        <v>1</v>
      </c>
      <c r="C8" s="342" t="s">
        <v>105</v>
      </c>
      <c r="D8" s="731"/>
      <c r="E8" s="731"/>
      <c r="F8" s="731"/>
      <c r="G8" s="731"/>
      <c r="H8" s="731"/>
      <c r="I8" s="731"/>
      <c r="J8" s="731"/>
      <c r="K8" s="731"/>
      <c r="L8" s="731"/>
      <c r="M8" s="731"/>
      <c r="N8" s="731"/>
      <c r="O8" s="731"/>
      <c r="P8" s="731"/>
      <c r="Q8" s="731"/>
      <c r="R8" s="731"/>
      <c r="S8" s="731"/>
      <c r="T8" s="731"/>
      <c r="U8" s="731"/>
      <c r="V8" s="731"/>
      <c r="W8" s="731"/>
      <c r="X8" s="731"/>
      <c r="Y8" s="731"/>
      <c r="Z8" s="731"/>
      <c r="AA8" s="731"/>
      <c r="AB8" s="731"/>
      <c r="AC8" s="731"/>
      <c r="AD8" s="731"/>
      <c r="AE8" s="731"/>
      <c r="AF8" s="731"/>
      <c r="AG8" s="731"/>
      <c r="AH8" s="731"/>
      <c r="AI8" s="731"/>
      <c r="AJ8" s="731"/>
      <c r="AK8" s="731"/>
      <c r="AL8" s="731"/>
      <c r="AM8" s="343"/>
    </row>
    <row r="9" spans="1:39" ht="30" x14ac:dyDescent="0.25">
      <c r="A9" s="707"/>
      <c r="B9" s="344" t="s">
        <v>113</v>
      </c>
      <c r="C9" s="345" t="s">
        <v>544</v>
      </c>
      <c r="D9" s="346" t="s">
        <v>545</v>
      </c>
      <c r="E9" s="347"/>
      <c r="F9" s="348" t="s">
        <v>116</v>
      </c>
      <c r="G9" s="349"/>
      <c r="H9" s="350">
        <f>COUNTIF(I9:AL9,"x")</f>
        <v>0</v>
      </c>
      <c r="I9" s="351" t="e">
        <f>INDEX(Problématiques_compétences!$D$3:$BA$172,MATCH(Progression_Cycle4!I$4,Problématiques_compétences!$D$3:$D$172,0),3)</f>
        <v>#N/A</v>
      </c>
      <c r="J9" s="351" t="e">
        <f>INDEX(Problématiques_compétences!$D$3:$BA$172,MATCH(Progression_Cycle4!J$4,Problématiques_compétences!$D$3:$D$172,0),3)</f>
        <v>#N/A</v>
      </c>
      <c r="K9" s="351" t="e">
        <f>INDEX(Problématiques_compétences!$D$3:$BA$172,MATCH(Progression_Cycle4!K$4,Problématiques_compétences!$D$3:$D$172,0),3)</f>
        <v>#N/A</v>
      </c>
      <c r="L9" s="351" t="e">
        <f>INDEX(Problématiques_compétences!$D$3:$BA$172,MATCH(Progression_Cycle4!L$4,Problématiques_compétences!$D$3:$D$172,0),3)</f>
        <v>#N/A</v>
      </c>
      <c r="M9" s="351" t="e">
        <f>INDEX(Problématiques_compétences!$D$3:$BA$172,MATCH(Progression_Cycle4!M$4,Problématiques_compétences!$D$3:$D$172,0),3)</f>
        <v>#N/A</v>
      </c>
      <c r="N9" s="351" t="e">
        <f>INDEX(Problématiques_compétences!$D$3:$BA$172,MATCH(Progression_Cycle4!N$4,Problématiques_compétences!$D$3:$D$172,0),3)</f>
        <v>#N/A</v>
      </c>
      <c r="O9" s="351" t="e">
        <f>INDEX(Problématiques_compétences!$D$3:$BA$172,MATCH(Progression_Cycle4!O$4,Problématiques_compétences!$D$3:$D$172,0),3)</f>
        <v>#N/A</v>
      </c>
      <c r="P9" s="351" t="e">
        <f>INDEX(Problématiques_compétences!$D$3:$BA$172,MATCH(Progression_Cycle4!P$4,Problématiques_compétences!$D$3:$D$172,0),3)</f>
        <v>#N/A</v>
      </c>
      <c r="Q9" s="351" t="e">
        <f>INDEX(Problématiques_compétences!$D$3:$BA$172,MATCH(Progression_Cycle4!Q$4,Problématiques_compétences!$D$3:$D$172,0),3)</f>
        <v>#N/A</v>
      </c>
      <c r="R9" s="351" t="e">
        <f>INDEX(Problématiques_compétences!$D$3:$BA$172,MATCH(Progression_Cycle4!R$4,Problématiques_compétences!$D$3:$D$172,0),3)</f>
        <v>#N/A</v>
      </c>
      <c r="S9" s="351" t="e">
        <f>INDEX(Problématiques_compétences!$D$3:$BA$172,MATCH(Progression_Cycle4!S$4,Problématiques_compétences!$D$3:$D$172,0),3)</f>
        <v>#N/A</v>
      </c>
      <c r="T9" s="351" t="e">
        <f>INDEX(Problématiques_compétences!$D$3:$BA$172,MATCH(Progression_Cycle4!T$4,Problématiques_compétences!$D$3:$D$172,0),3)</f>
        <v>#N/A</v>
      </c>
      <c r="U9" s="351" t="e">
        <f>INDEX(Problématiques_compétences!$D$3:$BA$172,MATCH(Progression_Cycle4!U$4,Problématiques_compétences!$D$3:$D$172,0),3)</f>
        <v>#N/A</v>
      </c>
      <c r="V9" s="351" t="e">
        <f>INDEX(Problématiques_compétences!$D$3:$BA$172,MATCH(Progression_Cycle4!V$4,Problématiques_compétences!$D$3:$D$172,0),3)</f>
        <v>#N/A</v>
      </c>
      <c r="W9" s="351" t="e">
        <f>INDEX(Problématiques_compétences!$D$3:$BA$172,MATCH(Progression_Cycle4!W$4,Problématiques_compétences!$D$3:$D$172,0),3)</f>
        <v>#N/A</v>
      </c>
      <c r="X9" s="351" t="e">
        <f>INDEX(Problématiques_compétences!$D$3:$BA$172,MATCH(Progression_Cycle4!X$4,Problématiques_compétences!$D$3:$D$172,0),3)</f>
        <v>#N/A</v>
      </c>
      <c r="Y9" s="351" t="e">
        <f>INDEX(Problématiques_compétences!$D$3:$BA$172,MATCH(Progression_Cycle4!Y$4,Problématiques_compétences!$D$3:$D$172,0),3)</f>
        <v>#N/A</v>
      </c>
      <c r="Z9" s="351" t="e">
        <f>INDEX(Problématiques_compétences!$D$3:$BA$172,MATCH(Progression_Cycle4!Z$4,Problématiques_compétences!$D$3:$D$172,0),3)</f>
        <v>#N/A</v>
      </c>
      <c r="AA9" s="351" t="e">
        <f>INDEX(Problématiques_compétences!$D$3:$BA$172,MATCH(Progression_Cycle4!AA$4,Problématiques_compétences!$D$3:$D$172,0),3)</f>
        <v>#N/A</v>
      </c>
      <c r="AB9" s="351" t="e">
        <f>INDEX(Problématiques_compétences!$D$3:$BA$172,MATCH(Progression_Cycle4!AB$4,Problématiques_compétences!$D$3:$D$172,0),3)</f>
        <v>#N/A</v>
      </c>
      <c r="AC9" s="351" t="e">
        <f>INDEX(Problématiques_compétences!$D$3:$BA$172,MATCH(Progression_Cycle4!AC$4,Problématiques_compétences!$D$3:$D$172,0),3)</f>
        <v>#N/A</v>
      </c>
      <c r="AD9" s="351" t="e">
        <f>INDEX(Problématiques_compétences!$D$3:$BA$172,MATCH(Progression_Cycle4!AD$4,Problématiques_compétences!$D$3:$D$172,0),3)</f>
        <v>#N/A</v>
      </c>
      <c r="AE9" s="351" t="e">
        <f>INDEX(Problématiques_compétences!$D$3:$BA$172,MATCH(Progression_Cycle4!AE$4,Problématiques_compétences!$D$3:$D$172,0),3)</f>
        <v>#N/A</v>
      </c>
      <c r="AF9" s="351" t="e">
        <f>INDEX(Problématiques_compétences!$D$3:$BA$172,MATCH(Progression_Cycle4!AF$4,Problématiques_compétences!$D$3:$D$172,0),3)</f>
        <v>#N/A</v>
      </c>
      <c r="AG9" s="351" t="e">
        <f>INDEX(Problématiques_compétences!$D$3:$BA$172,MATCH(Progression_Cycle4!AG$4,Problématiques_compétences!$D$3:$D$172,0),3)</f>
        <v>#N/A</v>
      </c>
      <c r="AH9" s="351" t="e">
        <f>INDEX(Problématiques_compétences!$D$3:$BA$172,MATCH(Progression_Cycle4!AH$4,Problématiques_compétences!$D$3:$D$172,0),3)</f>
        <v>#N/A</v>
      </c>
      <c r="AI9" s="351" t="e">
        <f>INDEX(Problématiques_compétences!$D$3:$BA$172,MATCH(Progression_Cycle4!AI$4,Problématiques_compétences!$D$3:$D$172,0),3)</f>
        <v>#N/A</v>
      </c>
      <c r="AJ9" s="351" t="e">
        <f>INDEX(Problématiques_compétences!$D$3:$BA$172,MATCH(Progression_Cycle4!AJ$4,Problématiques_compétences!$D$3:$D$172,0),3)</f>
        <v>#N/A</v>
      </c>
      <c r="AK9" s="351" t="e">
        <f>INDEX(Problématiques_compétences!$D$3:$BA$172,MATCH(Progression_Cycle4!AK$4,Problématiques_compétences!$D$3:$D$172,0),3)</f>
        <v>#N/A</v>
      </c>
      <c r="AL9" s="351" t="e">
        <f>INDEX(Problématiques_compétences!$D$3:$BA$172,MATCH(Progression_Cycle4!AL$4,Problématiques_compétences!$D$3:$D$172,0),3)</f>
        <v>#N/A</v>
      </c>
    </row>
    <row r="10" spans="1:39" x14ac:dyDescent="0.25">
      <c r="A10" s="707"/>
      <c r="B10" s="352" t="s">
        <v>120</v>
      </c>
      <c r="C10" s="353" t="s">
        <v>546</v>
      </c>
      <c r="D10" s="354"/>
      <c r="E10" s="347"/>
      <c r="F10" s="348" t="s">
        <v>122</v>
      </c>
      <c r="G10" s="349"/>
      <c r="H10" s="350">
        <f>COUNTIF(I10:AL10,"x")</f>
        <v>0</v>
      </c>
      <c r="I10" s="351" t="e">
        <f>INDEX(Problématiques_compétences!$D$3:$BA$172,MATCH(Progression_Cycle4!I$4,Problématiques_compétences!$D$3:$D$172,0),4)</f>
        <v>#N/A</v>
      </c>
      <c r="J10" s="351" t="e">
        <f>INDEX(Problématiques_compétences!$D$3:$BA$172,MATCH(Progression_Cycle4!J$4,Problématiques_compétences!$D$3:$D$172,0),4)</f>
        <v>#N/A</v>
      </c>
      <c r="K10" s="351" t="e">
        <f>INDEX(Problématiques_compétences!$D$3:$BA$172,MATCH(Progression_Cycle4!K$4,Problématiques_compétences!$D$3:$D$172,0),4)</f>
        <v>#N/A</v>
      </c>
      <c r="L10" s="351" t="e">
        <f>INDEX(Problématiques_compétences!$D$3:$BA$172,MATCH(Progression_Cycle4!L$4,Problématiques_compétences!$D$3:$D$172,0),4)</f>
        <v>#N/A</v>
      </c>
      <c r="M10" s="351" t="e">
        <f>INDEX(Problématiques_compétences!$D$3:$BA$172,MATCH(Progression_Cycle4!M$4,Problématiques_compétences!$D$3:$D$172,0),4)</f>
        <v>#N/A</v>
      </c>
      <c r="N10" s="351" t="e">
        <f>INDEX(Problématiques_compétences!$D$3:$BA$172,MATCH(Progression_Cycle4!N$4,Problématiques_compétences!$D$3:$D$172,0),4)</f>
        <v>#N/A</v>
      </c>
      <c r="O10" s="351" t="e">
        <f>INDEX(Problématiques_compétences!$D$3:$BA$172,MATCH(Progression_Cycle4!O$4,Problématiques_compétences!$D$3:$D$172,0),4)</f>
        <v>#N/A</v>
      </c>
      <c r="P10" s="351" t="e">
        <f>INDEX(Problématiques_compétences!$D$3:$BA$172,MATCH(Progression_Cycle4!P$4,Problématiques_compétences!$D$3:$D$172,0),4)</f>
        <v>#N/A</v>
      </c>
      <c r="Q10" s="351" t="e">
        <f>INDEX(Problématiques_compétences!$D$3:$BA$172,MATCH(Progression_Cycle4!Q$4,Problématiques_compétences!$D$3:$D$172,0),4)</f>
        <v>#N/A</v>
      </c>
      <c r="R10" s="351" t="e">
        <f>INDEX(Problématiques_compétences!$D$3:$BA$172,MATCH(Progression_Cycle4!R$4,Problématiques_compétences!$D$3:$D$172,0),4)</f>
        <v>#N/A</v>
      </c>
      <c r="S10" s="351" t="e">
        <f>INDEX(Problématiques_compétences!$D$3:$BA$172,MATCH(Progression_Cycle4!S$4,Problématiques_compétences!$D$3:$D$172,0),4)</f>
        <v>#N/A</v>
      </c>
      <c r="T10" s="351" t="e">
        <f>INDEX(Problématiques_compétences!$D$3:$BA$172,MATCH(Progression_Cycle4!T$4,Problématiques_compétences!$D$3:$D$172,0),4)</f>
        <v>#N/A</v>
      </c>
      <c r="U10" s="351" t="e">
        <f>INDEX(Problématiques_compétences!$D$3:$BA$172,MATCH(Progression_Cycle4!U$4,Problématiques_compétences!$D$3:$D$172,0),4)</f>
        <v>#N/A</v>
      </c>
      <c r="V10" s="351" t="e">
        <f>INDEX(Problématiques_compétences!$D$3:$BA$172,MATCH(Progression_Cycle4!V$4,Problématiques_compétences!$D$3:$D$172,0),4)</f>
        <v>#N/A</v>
      </c>
      <c r="W10" s="351" t="e">
        <f>INDEX(Problématiques_compétences!$D$3:$BA$172,MATCH(Progression_Cycle4!W$4,Problématiques_compétences!$D$3:$D$172,0),4)</f>
        <v>#N/A</v>
      </c>
      <c r="X10" s="351" t="e">
        <f>INDEX(Problématiques_compétences!$D$3:$BA$172,MATCH(Progression_Cycle4!X$4,Problématiques_compétences!$D$3:$D$172,0),4)</f>
        <v>#N/A</v>
      </c>
      <c r="Y10" s="351" t="e">
        <f>INDEX(Problématiques_compétences!$D$3:$BA$172,MATCH(Progression_Cycle4!Y$4,Problématiques_compétences!$D$3:$D$172,0),4)</f>
        <v>#N/A</v>
      </c>
      <c r="Z10" s="351" t="e">
        <f>INDEX(Problématiques_compétences!$D$3:$BA$172,MATCH(Progression_Cycle4!Z$4,Problématiques_compétences!$D$3:$D$172,0),4)</f>
        <v>#N/A</v>
      </c>
      <c r="AA10" s="351" t="e">
        <f>INDEX(Problématiques_compétences!$D$3:$BA$172,MATCH(Progression_Cycle4!AA$4,Problématiques_compétences!$D$3:$D$172,0),4)</f>
        <v>#N/A</v>
      </c>
      <c r="AB10" s="351" t="e">
        <f>INDEX(Problématiques_compétences!$D$3:$BA$172,MATCH(Progression_Cycle4!AB$4,Problématiques_compétences!$D$3:$D$172,0),4)</f>
        <v>#N/A</v>
      </c>
      <c r="AC10" s="351" t="e">
        <f>INDEX(Problématiques_compétences!$D$3:$BA$172,MATCH(Progression_Cycle4!AC$4,Problématiques_compétences!$D$3:$D$172,0),4)</f>
        <v>#N/A</v>
      </c>
      <c r="AD10" s="351" t="e">
        <f>INDEX(Problématiques_compétences!$D$3:$BA$172,MATCH(Progression_Cycle4!AD$4,Problématiques_compétences!$D$3:$D$172,0),4)</f>
        <v>#N/A</v>
      </c>
      <c r="AE10" s="351" t="e">
        <f>INDEX(Problématiques_compétences!$D$3:$BA$172,MATCH(Progression_Cycle4!AE$4,Problématiques_compétences!$D$3:$D$172,0),4)</f>
        <v>#N/A</v>
      </c>
      <c r="AF10" s="351" t="e">
        <f>INDEX(Problématiques_compétences!$D$3:$BA$172,MATCH(Progression_Cycle4!AF$4,Problématiques_compétences!$D$3:$D$172,0),4)</f>
        <v>#N/A</v>
      </c>
      <c r="AG10" s="351" t="e">
        <f>INDEX(Problématiques_compétences!$D$3:$BA$172,MATCH(Progression_Cycle4!AG$4,Problématiques_compétences!$D$3:$D$172,0),4)</f>
        <v>#N/A</v>
      </c>
      <c r="AH10" s="351" t="e">
        <f>INDEX(Problématiques_compétences!$D$3:$BA$172,MATCH(Progression_Cycle4!AH$4,Problématiques_compétences!$D$3:$D$172,0),4)</f>
        <v>#N/A</v>
      </c>
      <c r="AI10" s="351" t="e">
        <f>INDEX(Problématiques_compétences!$D$3:$BA$172,MATCH(Progression_Cycle4!AI$4,Problématiques_compétences!$D$3:$D$172,0),4)</f>
        <v>#N/A</v>
      </c>
      <c r="AJ10" s="351" t="e">
        <f>INDEX(Problématiques_compétences!$D$3:$BA$172,MATCH(Progression_Cycle4!AJ$4,Problématiques_compétences!$D$3:$D$172,0),4)</f>
        <v>#N/A</v>
      </c>
      <c r="AK10" s="351" t="e">
        <f>INDEX(Problématiques_compétences!$D$3:$BA$172,MATCH(Progression_Cycle4!AK$4,Problématiques_compétences!$D$3:$D$172,0),4)</f>
        <v>#N/A</v>
      </c>
      <c r="AL10" s="351" t="e">
        <f>INDEX(Problématiques_compétences!$D$3:$BA$172,MATCH(Progression_Cycle4!AL$4,Problématiques_compétences!$D$3:$D$172,0),4)</f>
        <v>#N/A</v>
      </c>
    </row>
    <row r="11" spans="1:39" ht="30" x14ac:dyDescent="0.25">
      <c r="A11" s="707"/>
      <c r="B11" s="344" t="s">
        <v>124</v>
      </c>
      <c r="C11" s="345" t="s">
        <v>398</v>
      </c>
      <c r="D11" s="346" t="s">
        <v>126</v>
      </c>
      <c r="E11" s="347"/>
      <c r="F11" s="347"/>
      <c r="G11" s="349"/>
      <c r="H11" s="350">
        <f>COUNTIF(I11:AL11,"x")</f>
        <v>0</v>
      </c>
      <c r="I11" s="351" t="e">
        <f>INDEX(Problématiques_compétences!$D$3:$BA$172,MATCH(Progression_Cycle4!I$4,Problématiques_compétences!$D$3:$D$172,0),5)</f>
        <v>#N/A</v>
      </c>
      <c r="J11" s="351" t="e">
        <f>INDEX(Problématiques_compétences!$D$3:$BA$172,MATCH(Progression_Cycle4!J$4,Problématiques_compétences!$D$3:$D$172,0),5)</f>
        <v>#N/A</v>
      </c>
      <c r="K11" s="351" t="e">
        <f>INDEX(Problématiques_compétences!$D$3:$BA$172,MATCH(Progression_Cycle4!K$4,Problématiques_compétences!$D$3:$D$172,0),5)</f>
        <v>#N/A</v>
      </c>
      <c r="L11" s="351" t="e">
        <f>INDEX(Problématiques_compétences!$D$3:$BA$172,MATCH(Progression_Cycle4!L$4,Problématiques_compétences!$D$3:$D$172,0),5)</f>
        <v>#N/A</v>
      </c>
      <c r="M11" s="351" t="e">
        <f>INDEX(Problématiques_compétences!$D$3:$BA$172,MATCH(Progression_Cycle4!M$4,Problématiques_compétences!$D$3:$D$172,0),5)</f>
        <v>#N/A</v>
      </c>
      <c r="N11" s="351" t="e">
        <f>INDEX(Problématiques_compétences!$D$3:$BA$172,MATCH(Progression_Cycle4!N$4,Problématiques_compétences!$D$3:$D$172,0),5)</f>
        <v>#N/A</v>
      </c>
      <c r="O11" s="351" t="e">
        <f>INDEX(Problématiques_compétences!$D$3:$BA$172,MATCH(Progression_Cycle4!O$4,Problématiques_compétences!$D$3:$D$172,0),5)</f>
        <v>#N/A</v>
      </c>
      <c r="P11" s="351" t="e">
        <f>INDEX(Problématiques_compétences!$D$3:$BA$172,MATCH(Progression_Cycle4!P$4,Problématiques_compétences!$D$3:$D$172,0),5)</f>
        <v>#N/A</v>
      </c>
      <c r="Q11" s="351" t="e">
        <f>INDEX(Problématiques_compétences!$D$3:$BA$172,MATCH(Progression_Cycle4!Q$4,Problématiques_compétences!$D$3:$D$172,0),5)</f>
        <v>#N/A</v>
      </c>
      <c r="R11" s="351" t="e">
        <f>INDEX(Problématiques_compétences!$D$3:$BA$172,MATCH(Progression_Cycle4!R$4,Problématiques_compétences!$D$3:$D$172,0),5)</f>
        <v>#N/A</v>
      </c>
      <c r="S11" s="351" t="e">
        <f>INDEX(Problématiques_compétences!$D$3:$BA$172,MATCH(Progression_Cycle4!S$4,Problématiques_compétences!$D$3:$D$172,0),5)</f>
        <v>#N/A</v>
      </c>
      <c r="T11" s="351" t="e">
        <f>INDEX(Problématiques_compétences!$D$3:$BA$172,MATCH(Progression_Cycle4!T$4,Problématiques_compétences!$D$3:$D$172,0),5)</f>
        <v>#N/A</v>
      </c>
      <c r="U11" s="351" t="e">
        <f>INDEX(Problématiques_compétences!$D$3:$BA$172,MATCH(Progression_Cycle4!U$4,Problématiques_compétences!$D$3:$D$172,0),5)</f>
        <v>#N/A</v>
      </c>
      <c r="V11" s="351" t="e">
        <f>INDEX(Problématiques_compétences!$D$3:$BA$172,MATCH(Progression_Cycle4!V$4,Problématiques_compétences!$D$3:$D$172,0),5)</f>
        <v>#N/A</v>
      </c>
      <c r="W11" s="351" t="e">
        <f>INDEX(Problématiques_compétences!$D$3:$BA$172,MATCH(Progression_Cycle4!W$4,Problématiques_compétences!$D$3:$D$172,0),5)</f>
        <v>#N/A</v>
      </c>
      <c r="X11" s="351" t="e">
        <f>INDEX(Problématiques_compétences!$D$3:$BA$172,MATCH(Progression_Cycle4!X$4,Problématiques_compétences!$D$3:$D$172,0),5)</f>
        <v>#N/A</v>
      </c>
      <c r="Y11" s="351" t="e">
        <f>INDEX(Problématiques_compétences!$D$3:$BA$172,MATCH(Progression_Cycle4!Y$4,Problématiques_compétences!$D$3:$D$172,0),5)</f>
        <v>#N/A</v>
      </c>
      <c r="Z11" s="351" t="e">
        <f>INDEX(Problématiques_compétences!$D$3:$BA$172,MATCH(Progression_Cycle4!Z$4,Problématiques_compétences!$D$3:$D$172,0),5)</f>
        <v>#N/A</v>
      </c>
      <c r="AA11" s="351" t="e">
        <f>INDEX(Problématiques_compétences!$D$3:$BA$172,MATCH(Progression_Cycle4!AA$4,Problématiques_compétences!$D$3:$D$172,0),5)</f>
        <v>#N/A</v>
      </c>
      <c r="AB11" s="351" t="e">
        <f>INDEX(Problématiques_compétences!$D$3:$BA$172,MATCH(Progression_Cycle4!AB$4,Problématiques_compétences!$D$3:$D$172,0),5)</f>
        <v>#N/A</v>
      </c>
      <c r="AC11" s="351" t="e">
        <f>INDEX(Problématiques_compétences!$D$3:$BA$172,MATCH(Progression_Cycle4!AC$4,Problématiques_compétences!$D$3:$D$172,0),5)</f>
        <v>#N/A</v>
      </c>
      <c r="AD11" s="351" t="e">
        <f>INDEX(Problématiques_compétences!$D$3:$BA$172,MATCH(Progression_Cycle4!AD$4,Problématiques_compétences!$D$3:$D$172,0),5)</f>
        <v>#N/A</v>
      </c>
      <c r="AE11" s="351" t="e">
        <f>INDEX(Problématiques_compétences!$D$3:$BA$172,MATCH(Progression_Cycle4!AE$4,Problématiques_compétences!$D$3:$D$172,0),5)</f>
        <v>#N/A</v>
      </c>
      <c r="AF11" s="351" t="e">
        <f>INDEX(Problématiques_compétences!$D$3:$BA$172,MATCH(Progression_Cycle4!AF$4,Problématiques_compétences!$D$3:$D$172,0),5)</f>
        <v>#N/A</v>
      </c>
      <c r="AG11" s="351" t="e">
        <f>INDEX(Problématiques_compétences!$D$3:$BA$172,MATCH(Progression_Cycle4!AG$4,Problématiques_compétences!$D$3:$D$172,0),5)</f>
        <v>#N/A</v>
      </c>
      <c r="AH11" s="351" t="e">
        <f>INDEX(Problématiques_compétences!$D$3:$BA$172,MATCH(Progression_Cycle4!AH$4,Problématiques_compétences!$D$3:$D$172,0),5)</f>
        <v>#N/A</v>
      </c>
      <c r="AI11" s="351" t="e">
        <f>INDEX(Problématiques_compétences!$D$3:$BA$172,MATCH(Progression_Cycle4!AI$4,Problématiques_compétences!$D$3:$D$172,0),5)</f>
        <v>#N/A</v>
      </c>
      <c r="AJ11" s="351" t="e">
        <f>INDEX(Problématiques_compétences!$D$3:$BA$172,MATCH(Progression_Cycle4!AJ$4,Problématiques_compétences!$D$3:$D$172,0),5)</f>
        <v>#N/A</v>
      </c>
      <c r="AK11" s="351" t="e">
        <f>INDEX(Problématiques_compétences!$D$3:$BA$172,MATCH(Progression_Cycle4!AK$4,Problématiques_compétences!$D$3:$D$172,0),5)</f>
        <v>#N/A</v>
      </c>
      <c r="AL11" s="351" t="e">
        <f>INDEX(Problématiques_compétences!$D$3:$BA$172,MATCH(Progression_Cycle4!AL$4,Problématiques_compétences!$D$3:$D$172,0),5)</f>
        <v>#N/A</v>
      </c>
    </row>
    <row r="12" spans="1:39" x14ac:dyDescent="0.25">
      <c r="A12" s="707"/>
      <c r="B12" s="355" t="s">
        <v>129</v>
      </c>
      <c r="C12" s="356" t="s">
        <v>399</v>
      </c>
      <c r="D12" s="80" t="s">
        <v>131</v>
      </c>
      <c r="E12" s="347"/>
      <c r="F12" s="347"/>
      <c r="G12" s="349"/>
      <c r="H12" s="350">
        <f>COUNTIF(I12:AL12,"x")</f>
        <v>0</v>
      </c>
      <c r="I12" s="351" t="e">
        <f>INDEX(Problématiques_compétences!$D$3:$BA$172,MATCH(Progression_Cycle4!I$4,Problématiques_compétences!$D$3:$D$172,0),6)</f>
        <v>#N/A</v>
      </c>
      <c r="J12" s="351" t="e">
        <f>INDEX(Problématiques_compétences!$D$3:$BA$172,MATCH(Progression_Cycle4!J$4,Problématiques_compétences!$D$3:$D$172,0),6)</f>
        <v>#N/A</v>
      </c>
      <c r="K12" s="351" t="e">
        <f>INDEX(Problématiques_compétences!$D$3:$BA$172,MATCH(Progression_Cycle4!K$4,Problématiques_compétences!$D$3:$D$172,0),6)</f>
        <v>#N/A</v>
      </c>
      <c r="L12" s="351" t="e">
        <f>INDEX(Problématiques_compétences!$D$3:$BA$172,MATCH(Progression_Cycle4!L$4,Problématiques_compétences!$D$3:$D$172,0),6)</f>
        <v>#N/A</v>
      </c>
      <c r="M12" s="351" t="e">
        <f>INDEX(Problématiques_compétences!$D$3:$BA$172,MATCH(Progression_Cycle4!M$4,Problématiques_compétences!$D$3:$D$172,0),6)</f>
        <v>#N/A</v>
      </c>
      <c r="N12" s="351" t="e">
        <f>INDEX(Problématiques_compétences!$D$3:$BA$172,MATCH(Progression_Cycle4!N$4,Problématiques_compétences!$D$3:$D$172,0),6)</f>
        <v>#N/A</v>
      </c>
      <c r="O12" s="351" t="e">
        <f>INDEX(Problématiques_compétences!$D$3:$BA$172,MATCH(Progression_Cycle4!O$4,Problématiques_compétences!$D$3:$D$172,0),6)</f>
        <v>#N/A</v>
      </c>
      <c r="P12" s="351" t="e">
        <f>INDEX(Problématiques_compétences!$D$3:$BA$172,MATCH(Progression_Cycle4!P$4,Problématiques_compétences!$D$3:$D$172,0),6)</f>
        <v>#N/A</v>
      </c>
      <c r="Q12" s="351" t="e">
        <f>INDEX(Problématiques_compétences!$D$3:$BA$172,MATCH(Progression_Cycle4!Q$4,Problématiques_compétences!$D$3:$D$172,0),6)</f>
        <v>#N/A</v>
      </c>
      <c r="R12" s="351" t="e">
        <f>INDEX(Problématiques_compétences!$D$3:$BA$172,MATCH(Progression_Cycle4!R$4,Problématiques_compétences!$D$3:$D$172,0),6)</f>
        <v>#N/A</v>
      </c>
      <c r="S12" s="351" t="e">
        <f>INDEX(Problématiques_compétences!$D$3:$BA$172,MATCH(Progression_Cycle4!S$4,Problématiques_compétences!$D$3:$D$172,0),6)</f>
        <v>#N/A</v>
      </c>
      <c r="T12" s="351" t="e">
        <f>INDEX(Problématiques_compétences!$D$3:$BA$172,MATCH(Progression_Cycle4!T$4,Problématiques_compétences!$D$3:$D$172,0),6)</f>
        <v>#N/A</v>
      </c>
      <c r="U12" s="351" t="e">
        <f>INDEX(Problématiques_compétences!$D$3:$BA$172,MATCH(Progression_Cycle4!U$4,Problématiques_compétences!$D$3:$D$172,0),6)</f>
        <v>#N/A</v>
      </c>
      <c r="V12" s="351" t="e">
        <f>INDEX(Problématiques_compétences!$D$3:$BA$172,MATCH(Progression_Cycle4!V$4,Problématiques_compétences!$D$3:$D$172,0),6)</f>
        <v>#N/A</v>
      </c>
      <c r="W12" s="351" t="e">
        <f>INDEX(Problématiques_compétences!$D$3:$BA$172,MATCH(Progression_Cycle4!W$4,Problématiques_compétences!$D$3:$D$172,0),6)</f>
        <v>#N/A</v>
      </c>
      <c r="X12" s="351" t="e">
        <f>INDEX(Problématiques_compétences!$D$3:$BA$172,MATCH(Progression_Cycle4!X$4,Problématiques_compétences!$D$3:$D$172,0),6)</f>
        <v>#N/A</v>
      </c>
      <c r="Y12" s="351" t="e">
        <f>INDEX(Problématiques_compétences!$D$3:$BA$172,MATCH(Progression_Cycle4!Y$4,Problématiques_compétences!$D$3:$D$172,0),6)</f>
        <v>#N/A</v>
      </c>
      <c r="Z12" s="351" t="e">
        <f>INDEX(Problématiques_compétences!$D$3:$BA$172,MATCH(Progression_Cycle4!Z$4,Problématiques_compétences!$D$3:$D$172,0),6)</f>
        <v>#N/A</v>
      </c>
      <c r="AA12" s="351" t="e">
        <f>INDEX(Problématiques_compétences!$D$3:$BA$172,MATCH(Progression_Cycle4!AA$4,Problématiques_compétences!$D$3:$D$172,0),6)</f>
        <v>#N/A</v>
      </c>
      <c r="AB12" s="351" t="e">
        <f>INDEX(Problématiques_compétences!$D$3:$BA$172,MATCH(Progression_Cycle4!AB$4,Problématiques_compétences!$D$3:$D$172,0),6)</f>
        <v>#N/A</v>
      </c>
      <c r="AC12" s="351" t="e">
        <f>INDEX(Problématiques_compétences!$D$3:$BA$172,MATCH(Progression_Cycle4!AC$4,Problématiques_compétences!$D$3:$D$172,0),6)</f>
        <v>#N/A</v>
      </c>
      <c r="AD12" s="351" t="e">
        <f>INDEX(Problématiques_compétences!$D$3:$BA$172,MATCH(Progression_Cycle4!AD$4,Problématiques_compétences!$D$3:$D$172,0),6)</f>
        <v>#N/A</v>
      </c>
      <c r="AE12" s="351" t="e">
        <f>INDEX(Problématiques_compétences!$D$3:$BA$172,MATCH(Progression_Cycle4!AE$4,Problématiques_compétences!$D$3:$D$172,0),6)</f>
        <v>#N/A</v>
      </c>
      <c r="AF12" s="351" t="e">
        <f>INDEX(Problématiques_compétences!$D$3:$BA$172,MATCH(Progression_Cycle4!AF$4,Problématiques_compétences!$D$3:$D$172,0),6)</f>
        <v>#N/A</v>
      </c>
      <c r="AG12" s="351" t="e">
        <f>INDEX(Problématiques_compétences!$D$3:$BA$172,MATCH(Progression_Cycle4!AG$4,Problématiques_compétences!$D$3:$D$172,0),6)</f>
        <v>#N/A</v>
      </c>
      <c r="AH12" s="351" t="e">
        <f>INDEX(Problématiques_compétences!$D$3:$BA$172,MATCH(Progression_Cycle4!AH$4,Problématiques_compétences!$D$3:$D$172,0),6)</f>
        <v>#N/A</v>
      </c>
      <c r="AI12" s="351" t="e">
        <f>INDEX(Problématiques_compétences!$D$3:$BA$172,MATCH(Progression_Cycle4!AI$4,Problématiques_compétences!$D$3:$D$172,0),6)</f>
        <v>#N/A</v>
      </c>
      <c r="AJ12" s="351" t="e">
        <f>INDEX(Problématiques_compétences!$D$3:$BA$172,MATCH(Progression_Cycle4!AJ$4,Problématiques_compétences!$D$3:$D$172,0),6)</f>
        <v>#N/A</v>
      </c>
      <c r="AK12" s="351" t="e">
        <f>INDEX(Problématiques_compétences!$D$3:$BA$172,MATCH(Progression_Cycle4!AK$4,Problématiques_compétences!$D$3:$D$172,0),6)</f>
        <v>#N/A</v>
      </c>
      <c r="AL12" s="351" t="e">
        <f>INDEX(Problématiques_compétences!$D$3:$BA$172,MATCH(Progression_Cycle4!AL$4,Problématiques_compétences!$D$3:$D$172,0),6)</f>
        <v>#N/A</v>
      </c>
    </row>
    <row r="13" spans="1:39" ht="15" customHeight="1" x14ac:dyDescent="0.25">
      <c r="A13" s="707" t="s">
        <v>104</v>
      </c>
      <c r="B13" s="341">
        <v>2</v>
      </c>
      <c r="C13" s="342" t="s">
        <v>134</v>
      </c>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J13" s="731"/>
      <c r="AK13" s="731"/>
      <c r="AL13" s="731"/>
    </row>
    <row r="14" spans="1:39" ht="45" x14ac:dyDescent="0.25">
      <c r="A14" s="707"/>
      <c r="B14" s="344" t="s">
        <v>141</v>
      </c>
      <c r="C14" s="357" t="s">
        <v>400</v>
      </c>
      <c r="D14" s="358" t="s">
        <v>547</v>
      </c>
      <c r="E14" s="347"/>
      <c r="F14" s="347"/>
      <c r="G14" s="349"/>
      <c r="H14" s="350">
        <f t="shared" ref="H14:H20" si="0">COUNTIF(I14:AL14,"x")</f>
        <v>0</v>
      </c>
      <c r="I14" s="351" t="e">
        <f>INDEX(Problématiques_compétences!$D$3:$BA$172,MATCH(Progression_Cycle4!I$4,Problématiques_compétences!$D$3:$D$172,0),11)</f>
        <v>#N/A</v>
      </c>
      <c r="J14" s="351" t="e">
        <f>INDEX(Problématiques_compétences!$D$3:$BA$172,MATCH(Progression_Cycle4!J$4,Problématiques_compétences!$D$3:$D$172,0),11)</f>
        <v>#N/A</v>
      </c>
      <c r="K14" s="351" t="e">
        <f>INDEX(Problématiques_compétences!$D$3:$BA$172,MATCH(Progression_Cycle4!K$4,Problématiques_compétences!$D$3:$D$172,0),11)</f>
        <v>#N/A</v>
      </c>
      <c r="L14" s="351" t="e">
        <f>INDEX(Problématiques_compétences!$D$3:$BA$172,MATCH(Progression_Cycle4!L$4,Problématiques_compétences!$D$3:$D$172,0),11)</f>
        <v>#N/A</v>
      </c>
      <c r="M14" s="351" t="e">
        <f>INDEX(Problématiques_compétences!$D$3:$BA$172,MATCH(Progression_Cycle4!M$4,Problématiques_compétences!$D$3:$D$172,0),11)</f>
        <v>#N/A</v>
      </c>
      <c r="N14" s="351" t="e">
        <f>INDEX(Problématiques_compétences!$D$3:$BA$172,MATCH(Progression_Cycle4!N$4,Problématiques_compétences!$D$3:$D$172,0),11)</f>
        <v>#N/A</v>
      </c>
      <c r="O14" s="351" t="e">
        <f>INDEX(Problématiques_compétences!$D$3:$BA$172,MATCH(Progression_Cycle4!O$4,Problématiques_compétences!$D$3:$D$172,0),11)</f>
        <v>#N/A</v>
      </c>
      <c r="P14" s="351" t="e">
        <f>INDEX(Problématiques_compétences!$D$3:$BA$172,MATCH(Progression_Cycle4!P$4,Problématiques_compétences!$D$3:$D$172,0),11)</f>
        <v>#N/A</v>
      </c>
      <c r="Q14" s="351" t="e">
        <f>INDEX(Problématiques_compétences!$D$3:$BA$172,MATCH(Progression_Cycle4!Q$4,Problématiques_compétences!$D$3:$D$172,0),11)</f>
        <v>#N/A</v>
      </c>
      <c r="R14" s="351" t="e">
        <f>INDEX(Problématiques_compétences!$D$3:$BA$172,MATCH(Progression_Cycle4!R$4,Problématiques_compétences!$D$3:$D$172,0),11)</f>
        <v>#N/A</v>
      </c>
      <c r="S14" s="351" t="e">
        <f>INDEX(Problématiques_compétences!$D$3:$BA$172,MATCH(Progression_Cycle4!S$4,Problématiques_compétences!$D$3:$D$172,0),11)</f>
        <v>#N/A</v>
      </c>
      <c r="T14" s="351" t="e">
        <f>INDEX(Problématiques_compétences!$D$3:$BA$172,MATCH(Progression_Cycle4!T$4,Problématiques_compétences!$D$3:$D$172,0),11)</f>
        <v>#N/A</v>
      </c>
      <c r="U14" s="351" t="e">
        <f>INDEX(Problématiques_compétences!$D$3:$BA$172,MATCH(Progression_Cycle4!U$4,Problématiques_compétences!$D$3:$D$172,0),11)</f>
        <v>#N/A</v>
      </c>
      <c r="V14" s="351" t="e">
        <f>INDEX(Problématiques_compétences!$D$3:$BA$172,MATCH(Progression_Cycle4!V$4,Problématiques_compétences!$D$3:$D$172,0),11)</f>
        <v>#N/A</v>
      </c>
      <c r="W14" s="351" t="e">
        <f>INDEX(Problématiques_compétences!$D$3:$BA$172,MATCH(Progression_Cycle4!W$4,Problématiques_compétences!$D$3:$D$172,0),11)</f>
        <v>#N/A</v>
      </c>
      <c r="X14" s="351" t="e">
        <f>INDEX(Problématiques_compétences!$D$3:$BA$172,MATCH(Progression_Cycle4!X$4,Problématiques_compétences!$D$3:$D$172,0),11)</f>
        <v>#N/A</v>
      </c>
      <c r="Y14" s="351" t="e">
        <f>INDEX(Problématiques_compétences!$D$3:$BA$172,MATCH(Progression_Cycle4!Y$4,Problématiques_compétences!$D$3:$D$172,0),11)</f>
        <v>#N/A</v>
      </c>
      <c r="Z14" s="351" t="e">
        <f>INDEX(Problématiques_compétences!$D$3:$BA$172,MATCH(Progression_Cycle4!Z$4,Problématiques_compétences!$D$3:$D$172,0),11)</f>
        <v>#N/A</v>
      </c>
      <c r="AA14" s="351" t="e">
        <f>INDEX(Problématiques_compétences!$D$3:$BA$172,MATCH(Progression_Cycle4!AA$4,Problématiques_compétences!$D$3:$D$172,0),11)</f>
        <v>#N/A</v>
      </c>
      <c r="AB14" s="351" t="e">
        <f>INDEX(Problématiques_compétences!$D$3:$BA$172,MATCH(Progression_Cycle4!AB$4,Problématiques_compétences!$D$3:$D$172,0),11)</f>
        <v>#N/A</v>
      </c>
      <c r="AC14" s="351" t="e">
        <f>INDEX(Problématiques_compétences!$D$3:$BA$172,MATCH(Progression_Cycle4!AC$4,Problématiques_compétences!$D$3:$D$172,0),11)</f>
        <v>#N/A</v>
      </c>
      <c r="AD14" s="351" t="e">
        <f>INDEX(Problématiques_compétences!$D$3:$BA$172,MATCH(Progression_Cycle4!AD$4,Problématiques_compétences!$D$3:$D$172,0),11)</f>
        <v>#N/A</v>
      </c>
      <c r="AE14" s="351" t="e">
        <f>INDEX(Problématiques_compétences!$D$3:$BA$172,MATCH(Progression_Cycle4!AE$4,Problématiques_compétences!$D$3:$D$172,0),11)</f>
        <v>#N/A</v>
      </c>
      <c r="AF14" s="351" t="e">
        <f>INDEX(Problématiques_compétences!$D$3:$BA$172,MATCH(Progression_Cycle4!AF$4,Problématiques_compétences!$D$3:$D$172,0),11)</f>
        <v>#N/A</v>
      </c>
      <c r="AG14" s="351" t="e">
        <f>INDEX(Problématiques_compétences!$D$3:$BA$172,MATCH(Progression_Cycle4!AG$4,Problématiques_compétences!$D$3:$D$172,0),11)</f>
        <v>#N/A</v>
      </c>
      <c r="AH14" s="351" t="e">
        <f>INDEX(Problématiques_compétences!$D$3:$BA$172,MATCH(Progression_Cycle4!AH$4,Problématiques_compétences!$D$3:$D$172,0),11)</f>
        <v>#N/A</v>
      </c>
      <c r="AI14" s="351" t="e">
        <f>INDEX(Problématiques_compétences!$D$3:$BA$172,MATCH(Progression_Cycle4!AI$4,Problématiques_compétences!$D$3:$D$172,0),11)</f>
        <v>#N/A</v>
      </c>
      <c r="AJ14" s="351" t="e">
        <f>INDEX(Problématiques_compétences!$D$3:$BA$172,MATCH(Progression_Cycle4!AJ$4,Problématiques_compétences!$D$3:$D$172,0),11)</f>
        <v>#N/A</v>
      </c>
      <c r="AK14" s="351" t="e">
        <f>INDEX(Problématiques_compétences!$D$3:$BA$172,MATCH(Progression_Cycle4!AK$4,Problématiques_compétences!$D$3:$D$172,0),11)</f>
        <v>#N/A</v>
      </c>
      <c r="AL14" s="351" t="e">
        <f>INDEX(Problématiques_compétences!$D$3:$BA$172,MATCH(Progression_Cycle4!AL$4,Problématiques_compétences!$D$3:$D$172,0),11)</f>
        <v>#N/A</v>
      </c>
    </row>
    <row r="15" spans="1:39" ht="45" x14ac:dyDescent="0.25">
      <c r="A15" s="707"/>
      <c r="B15" s="352" t="s">
        <v>148</v>
      </c>
      <c r="C15" s="359" t="s">
        <v>548</v>
      </c>
      <c r="D15" s="354"/>
      <c r="E15" s="347"/>
      <c r="F15" s="348" t="s">
        <v>150</v>
      </c>
      <c r="G15" s="349"/>
      <c r="H15" s="350">
        <f t="shared" si="0"/>
        <v>0</v>
      </c>
      <c r="I15" s="351" t="e">
        <f>INDEX(Problématiques_compétences!$D$3:$BA$172,MATCH(Progression_Cycle4!I$4,Problématiques_compétences!$D$3:$D$172,0),12)</f>
        <v>#N/A</v>
      </c>
      <c r="J15" s="351" t="e">
        <f>INDEX(Problématiques_compétences!$D$3:$BA$172,MATCH(Progression_Cycle4!J$4,Problématiques_compétences!$D$3:$D$172,0),12)</f>
        <v>#N/A</v>
      </c>
      <c r="K15" s="351" t="e">
        <f>INDEX(Problématiques_compétences!$D$3:$BA$172,MATCH(Progression_Cycle4!K$4,Problématiques_compétences!$D$3:$D$172,0),12)</f>
        <v>#N/A</v>
      </c>
      <c r="L15" s="351" t="e">
        <f>INDEX(Problématiques_compétences!$D$3:$BA$172,MATCH(Progression_Cycle4!L$4,Problématiques_compétences!$D$3:$D$172,0),12)</f>
        <v>#N/A</v>
      </c>
      <c r="M15" s="351" t="e">
        <f>INDEX(Problématiques_compétences!$D$3:$BA$172,MATCH(Progression_Cycle4!M$4,Problématiques_compétences!$D$3:$D$172,0),12)</f>
        <v>#N/A</v>
      </c>
      <c r="N15" s="351" t="e">
        <f>INDEX(Problématiques_compétences!$D$3:$BA$172,MATCH(Progression_Cycle4!N$4,Problématiques_compétences!$D$3:$D$172,0),12)</f>
        <v>#N/A</v>
      </c>
      <c r="O15" s="351" t="e">
        <f>INDEX(Problématiques_compétences!$D$3:$BA$172,MATCH(Progression_Cycle4!O$4,Problématiques_compétences!$D$3:$D$172,0),12)</f>
        <v>#N/A</v>
      </c>
      <c r="P15" s="351" t="e">
        <f>INDEX(Problématiques_compétences!$D$3:$BA$172,MATCH(Progression_Cycle4!P$4,Problématiques_compétences!$D$3:$D$172,0),12)</f>
        <v>#N/A</v>
      </c>
      <c r="Q15" s="351" t="e">
        <f>INDEX(Problématiques_compétences!$D$3:$BA$172,MATCH(Progression_Cycle4!Q$4,Problématiques_compétences!$D$3:$D$172,0),12)</f>
        <v>#N/A</v>
      </c>
      <c r="R15" s="351" t="e">
        <f>INDEX(Problématiques_compétences!$D$3:$BA$172,MATCH(Progression_Cycle4!R$4,Problématiques_compétences!$D$3:$D$172,0),12)</f>
        <v>#N/A</v>
      </c>
      <c r="S15" s="351" t="e">
        <f>INDEX(Problématiques_compétences!$D$3:$BA$172,MATCH(Progression_Cycle4!S$4,Problématiques_compétences!$D$3:$D$172,0),12)</f>
        <v>#N/A</v>
      </c>
      <c r="T15" s="351" t="e">
        <f>INDEX(Problématiques_compétences!$D$3:$BA$172,MATCH(Progression_Cycle4!T$4,Problématiques_compétences!$D$3:$D$172,0),12)</f>
        <v>#N/A</v>
      </c>
      <c r="U15" s="351" t="e">
        <f>INDEX(Problématiques_compétences!$D$3:$BA$172,MATCH(Progression_Cycle4!U$4,Problématiques_compétences!$D$3:$D$172,0),12)</f>
        <v>#N/A</v>
      </c>
      <c r="V15" s="351" t="e">
        <f>INDEX(Problématiques_compétences!$D$3:$BA$172,MATCH(Progression_Cycle4!V$4,Problématiques_compétences!$D$3:$D$172,0),12)</f>
        <v>#N/A</v>
      </c>
      <c r="W15" s="351" t="e">
        <f>INDEX(Problématiques_compétences!$D$3:$BA$172,MATCH(Progression_Cycle4!W$4,Problématiques_compétences!$D$3:$D$172,0),12)</f>
        <v>#N/A</v>
      </c>
      <c r="X15" s="351" t="e">
        <f>INDEX(Problématiques_compétences!$D$3:$BA$172,MATCH(Progression_Cycle4!X$4,Problématiques_compétences!$D$3:$D$172,0),12)</f>
        <v>#N/A</v>
      </c>
      <c r="Y15" s="351" t="e">
        <f>INDEX(Problématiques_compétences!$D$3:$BA$172,MATCH(Progression_Cycle4!Y$4,Problématiques_compétences!$D$3:$D$172,0),12)</f>
        <v>#N/A</v>
      </c>
      <c r="Z15" s="351" t="e">
        <f>INDEX(Problématiques_compétences!$D$3:$BA$172,MATCH(Progression_Cycle4!Z$4,Problématiques_compétences!$D$3:$D$172,0),12)</f>
        <v>#N/A</v>
      </c>
      <c r="AA15" s="351" t="e">
        <f>INDEX(Problématiques_compétences!$D$3:$BA$172,MATCH(Progression_Cycle4!AA$4,Problématiques_compétences!$D$3:$D$172,0),12)</f>
        <v>#N/A</v>
      </c>
      <c r="AB15" s="351" t="e">
        <f>INDEX(Problématiques_compétences!$D$3:$BA$172,MATCH(Progression_Cycle4!AB$4,Problématiques_compétences!$D$3:$D$172,0),12)</f>
        <v>#N/A</v>
      </c>
      <c r="AC15" s="351" t="e">
        <f>INDEX(Problématiques_compétences!$D$3:$BA$172,MATCH(Progression_Cycle4!AC$4,Problématiques_compétences!$D$3:$D$172,0),12)</f>
        <v>#N/A</v>
      </c>
      <c r="AD15" s="351" t="e">
        <f>INDEX(Problématiques_compétences!$D$3:$BA$172,MATCH(Progression_Cycle4!AD$4,Problématiques_compétences!$D$3:$D$172,0),12)</f>
        <v>#N/A</v>
      </c>
      <c r="AE15" s="351" t="e">
        <f>INDEX(Problématiques_compétences!$D$3:$BA$172,MATCH(Progression_Cycle4!AE$4,Problématiques_compétences!$D$3:$D$172,0),12)</f>
        <v>#N/A</v>
      </c>
      <c r="AF15" s="351" t="e">
        <f>INDEX(Problématiques_compétences!$D$3:$BA$172,MATCH(Progression_Cycle4!AF$4,Problématiques_compétences!$D$3:$D$172,0),12)</f>
        <v>#N/A</v>
      </c>
      <c r="AG15" s="351" t="e">
        <f>INDEX(Problématiques_compétences!$D$3:$BA$172,MATCH(Progression_Cycle4!AG$4,Problématiques_compétences!$D$3:$D$172,0),12)</f>
        <v>#N/A</v>
      </c>
      <c r="AH15" s="351" t="e">
        <f>INDEX(Problématiques_compétences!$D$3:$BA$172,MATCH(Progression_Cycle4!AH$4,Problématiques_compétences!$D$3:$D$172,0),12)</f>
        <v>#N/A</v>
      </c>
      <c r="AI15" s="351" t="e">
        <f>INDEX(Problématiques_compétences!$D$3:$BA$172,MATCH(Progression_Cycle4!AI$4,Problématiques_compétences!$D$3:$D$172,0),12)</f>
        <v>#N/A</v>
      </c>
      <c r="AJ15" s="351" t="e">
        <f>INDEX(Problématiques_compétences!$D$3:$BA$172,MATCH(Progression_Cycle4!AJ$4,Problématiques_compétences!$D$3:$D$172,0),12)</f>
        <v>#N/A</v>
      </c>
      <c r="AK15" s="351" t="e">
        <f>INDEX(Problématiques_compétences!$D$3:$BA$172,MATCH(Progression_Cycle4!AK$4,Problématiques_compétences!$D$3:$D$172,0),12)</f>
        <v>#N/A</v>
      </c>
      <c r="AL15" s="351" t="e">
        <f>INDEX(Problématiques_compétences!$D$3:$BA$172,MATCH(Progression_Cycle4!AL$4,Problématiques_compétences!$D$3:$D$172,0),12)</f>
        <v>#N/A</v>
      </c>
    </row>
    <row r="16" spans="1:39" x14ac:dyDescent="0.25">
      <c r="A16" s="707"/>
      <c r="B16" s="344" t="s">
        <v>154</v>
      </c>
      <c r="C16" s="357" t="s">
        <v>549</v>
      </c>
      <c r="D16" s="346" t="s">
        <v>143</v>
      </c>
      <c r="E16" s="347"/>
      <c r="F16" s="347"/>
      <c r="G16" s="349"/>
      <c r="H16" s="350">
        <f t="shared" si="0"/>
        <v>0</v>
      </c>
      <c r="I16" s="351" t="e">
        <f>INDEX(Problématiques_compétences!$D$3:$BA$172,MATCH(Progression_Cycle4!I$4,Problématiques_compétences!$D$3:$D$172,0),13)</f>
        <v>#N/A</v>
      </c>
      <c r="J16" s="351" t="e">
        <f>INDEX(Problématiques_compétences!$D$3:$BA$172,MATCH(Progression_Cycle4!J$4,Problématiques_compétences!$D$3:$D$172,0),13)</f>
        <v>#N/A</v>
      </c>
      <c r="K16" s="351" t="e">
        <f>INDEX(Problématiques_compétences!$D$3:$BA$172,MATCH(Progression_Cycle4!K$4,Problématiques_compétences!$D$3:$D$172,0),13)</f>
        <v>#N/A</v>
      </c>
      <c r="L16" s="351" t="e">
        <f>INDEX(Problématiques_compétences!$D$3:$BA$172,MATCH(Progression_Cycle4!L$4,Problématiques_compétences!$D$3:$D$172,0),13)</f>
        <v>#N/A</v>
      </c>
      <c r="M16" s="351" t="e">
        <f>INDEX(Problématiques_compétences!$D$3:$BA$172,MATCH(Progression_Cycle4!M$4,Problématiques_compétences!$D$3:$D$172,0),13)</f>
        <v>#N/A</v>
      </c>
      <c r="N16" s="351" t="e">
        <f>INDEX(Problématiques_compétences!$D$3:$BA$172,MATCH(Progression_Cycle4!N$4,Problématiques_compétences!$D$3:$D$172,0),13)</f>
        <v>#N/A</v>
      </c>
      <c r="O16" s="351" t="e">
        <f>INDEX(Problématiques_compétences!$D$3:$BA$172,MATCH(Progression_Cycle4!O$4,Problématiques_compétences!$D$3:$D$172,0),13)</f>
        <v>#N/A</v>
      </c>
      <c r="P16" s="351" t="e">
        <f>INDEX(Problématiques_compétences!$D$3:$BA$172,MATCH(Progression_Cycle4!P$4,Problématiques_compétences!$D$3:$D$172,0),13)</f>
        <v>#N/A</v>
      </c>
      <c r="Q16" s="351" t="e">
        <f>INDEX(Problématiques_compétences!$D$3:$BA$172,MATCH(Progression_Cycle4!Q$4,Problématiques_compétences!$D$3:$D$172,0),13)</f>
        <v>#N/A</v>
      </c>
      <c r="R16" s="351" t="e">
        <f>INDEX(Problématiques_compétences!$D$3:$BA$172,MATCH(Progression_Cycle4!R$4,Problématiques_compétences!$D$3:$D$172,0),13)</f>
        <v>#N/A</v>
      </c>
      <c r="S16" s="351" t="e">
        <f>INDEX(Problématiques_compétences!$D$3:$BA$172,MATCH(Progression_Cycle4!S$4,Problématiques_compétences!$D$3:$D$172,0),13)</f>
        <v>#N/A</v>
      </c>
      <c r="T16" s="351" t="e">
        <f>INDEX(Problématiques_compétences!$D$3:$BA$172,MATCH(Progression_Cycle4!T$4,Problématiques_compétences!$D$3:$D$172,0),13)</f>
        <v>#N/A</v>
      </c>
      <c r="U16" s="351" t="e">
        <f>INDEX(Problématiques_compétences!$D$3:$BA$172,MATCH(Progression_Cycle4!U$4,Problématiques_compétences!$D$3:$D$172,0),13)</f>
        <v>#N/A</v>
      </c>
      <c r="V16" s="351" t="e">
        <f>INDEX(Problématiques_compétences!$D$3:$BA$172,MATCH(Progression_Cycle4!V$4,Problématiques_compétences!$D$3:$D$172,0),13)</f>
        <v>#N/A</v>
      </c>
      <c r="W16" s="351" t="e">
        <f>INDEX(Problématiques_compétences!$D$3:$BA$172,MATCH(Progression_Cycle4!W$4,Problématiques_compétences!$D$3:$D$172,0),13)</f>
        <v>#N/A</v>
      </c>
      <c r="X16" s="351" t="e">
        <f>INDEX(Problématiques_compétences!$D$3:$BA$172,MATCH(Progression_Cycle4!X$4,Problématiques_compétences!$D$3:$D$172,0),13)</f>
        <v>#N/A</v>
      </c>
      <c r="Y16" s="351" t="e">
        <f>INDEX(Problématiques_compétences!$D$3:$BA$172,MATCH(Progression_Cycle4!Y$4,Problématiques_compétences!$D$3:$D$172,0),13)</f>
        <v>#N/A</v>
      </c>
      <c r="Z16" s="351" t="e">
        <f>INDEX(Problématiques_compétences!$D$3:$BA$172,MATCH(Progression_Cycle4!Z$4,Problématiques_compétences!$D$3:$D$172,0),13)</f>
        <v>#N/A</v>
      </c>
      <c r="AA16" s="351" t="e">
        <f>INDEX(Problématiques_compétences!$D$3:$BA$172,MATCH(Progression_Cycle4!AA$4,Problématiques_compétences!$D$3:$D$172,0),13)</f>
        <v>#N/A</v>
      </c>
      <c r="AB16" s="351" t="e">
        <f>INDEX(Problématiques_compétences!$D$3:$BA$172,MATCH(Progression_Cycle4!AB$4,Problématiques_compétences!$D$3:$D$172,0),13)</f>
        <v>#N/A</v>
      </c>
      <c r="AC16" s="351" t="e">
        <f>INDEX(Problématiques_compétences!$D$3:$BA$172,MATCH(Progression_Cycle4!AC$4,Problématiques_compétences!$D$3:$D$172,0),13)</f>
        <v>#N/A</v>
      </c>
      <c r="AD16" s="351" t="e">
        <f>INDEX(Problématiques_compétences!$D$3:$BA$172,MATCH(Progression_Cycle4!AD$4,Problématiques_compétences!$D$3:$D$172,0),13)</f>
        <v>#N/A</v>
      </c>
      <c r="AE16" s="351" t="e">
        <f>INDEX(Problématiques_compétences!$D$3:$BA$172,MATCH(Progression_Cycle4!AE$4,Problématiques_compétences!$D$3:$D$172,0),13)</f>
        <v>#N/A</v>
      </c>
      <c r="AF16" s="351" t="e">
        <f>INDEX(Problématiques_compétences!$D$3:$BA$172,MATCH(Progression_Cycle4!AF$4,Problématiques_compétences!$D$3:$D$172,0),13)</f>
        <v>#N/A</v>
      </c>
      <c r="AG16" s="351" t="e">
        <f>INDEX(Problématiques_compétences!$D$3:$BA$172,MATCH(Progression_Cycle4!AG$4,Problématiques_compétences!$D$3:$D$172,0),13)</f>
        <v>#N/A</v>
      </c>
      <c r="AH16" s="351" t="e">
        <f>INDEX(Problématiques_compétences!$D$3:$BA$172,MATCH(Progression_Cycle4!AH$4,Problématiques_compétences!$D$3:$D$172,0),13)</f>
        <v>#N/A</v>
      </c>
      <c r="AI16" s="351" t="e">
        <f>INDEX(Problématiques_compétences!$D$3:$BA$172,MATCH(Progression_Cycle4!AI$4,Problématiques_compétences!$D$3:$D$172,0),13)</f>
        <v>#N/A</v>
      </c>
      <c r="AJ16" s="351" t="e">
        <f>INDEX(Problématiques_compétences!$D$3:$BA$172,MATCH(Progression_Cycle4!AJ$4,Problématiques_compétences!$D$3:$D$172,0),13)</f>
        <v>#N/A</v>
      </c>
      <c r="AK16" s="351" t="e">
        <f>INDEX(Problématiques_compétences!$D$3:$BA$172,MATCH(Progression_Cycle4!AK$4,Problématiques_compétences!$D$3:$D$172,0),13)</f>
        <v>#N/A</v>
      </c>
      <c r="AL16" s="351" t="e">
        <f>INDEX(Problématiques_compétences!$D$3:$BA$172,MATCH(Progression_Cycle4!AL$4,Problématiques_compétences!$D$3:$D$172,0),13)</f>
        <v>#N/A</v>
      </c>
    </row>
    <row r="17" spans="1:38" x14ac:dyDescent="0.25">
      <c r="A17" s="707"/>
      <c r="B17" s="344" t="s">
        <v>158</v>
      </c>
      <c r="C17" s="357" t="s">
        <v>316</v>
      </c>
      <c r="D17" s="354"/>
      <c r="E17" s="347"/>
      <c r="F17" s="348" t="s">
        <v>160</v>
      </c>
      <c r="G17" s="349"/>
      <c r="H17" s="350">
        <f t="shared" si="0"/>
        <v>0</v>
      </c>
      <c r="I17" s="351" t="e">
        <f>INDEX(Problématiques_compétences!$D$3:$BA$172,MATCH(Progression_Cycle4!I$4,Problématiques_compétences!$D$3:$D$172,0),14)</f>
        <v>#N/A</v>
      </c>
      <c r="J17" s="351" t="e">
        <f>INDEX(Problématiques_compétences!$D$3:$BA$172,MATCH(Progression_Cycle4!J$4,Problématiques_compétences!$D$3:$D$172,0),14)</f>
        <v>#N/A</v>
      </c>
      <c r="K17" s="351" t="e">
        <f>INDEX(Problématiques_compétences!$D$3:$BA$172,MATCH(Progression_Cycle4!K$4,Problématiques_compétences!$D$3:$D$172,0),14)</f>
        <v>#N/A</v>
      </c>
      <c r="L17" s="351" t="e">
        <f>INDEX(Problématiques_compétences!$D$3:$BA$172,MATCH(Progression_Cycle4!L$4,Problématiques_compétences!$D$3:$D$172,0),14)</f>
        <v>#N/A</v>
      </c>
      <c r="M17" s="351" t="e">
        <f>INDEX(Problématiques_compétences!$D$3:$BA$172,MATCH(Progression_Cycle4!M$4,Problématiques_compétences!$D$3:$D$172,0),14)</f>
        <v>#N/A</v>
      </c>
      <c r="N17" s="351" t="e">
        <f>INDEX(Problématiques_compétences!$D$3:$BA$172,MATCH(Progression_Cycle4!N$4,Problématiques_compétences!$D$3:$D$172,0),14)</f>
        <v>#N/A</v>
      </c>
      <c r="O17" s="351" t="e">
        <f>INDEX(Problématiques_compétences!$D$3:$BA$172,MATCH(Progression_Cycle4!O$4,Problématiques_compétences!$D$3:$D$172,0),14)</f>
        <v>#N/A</v>
      </c>
      <c r="P17" s="351" t="e">
        <f>INDEX(Problématiques_compétences!$D$3:$BA$172,MATCH(Progression_Cycle4!P$4,Problématiques_compétences!$D$3:$D$172,0),14)</f>
        <v>#N/A</v>
      </c>
      <c r="Q17" s="351" t="e">
        <f>INDEX(Problématiques_compétences!$D$3:$BA$172,MATCH(Progression_Cycle4!Q$4,Problématiques_compétences!$D$3:$D$172,0),14)</f>
        <v>#N/A</v>
      </c>
      <c r="R17" s="351" t="e">
        <f>INDEX(Problématiques_compétences!$D$3:$BA$172,MATCH(Progression_Cycle4!R$4,Problématiques_compétences!$D$3:$D$172,0),14)</f>
        <v>#N/A</v>
      </c>
      <c r="S17" s="351" t="e">
        <f>INDEX(Problématiques_compétences!$D$3:$BA$172,MATCH(Progression_Cycle4!S$4,Problématiques_compétences!$D$3:$D$172,0),14)</f>
        <v>#N/A</v>
      </c>
      <c r="T17" s="351" t="e">
        <f>INDEX(Problématiques_compétences!$D$3:$BA$172,MATCH(Progression_Cycle4!T$4,Problématiques_compétences!$D$3:$D$172,0),14)</f>
        <v>#N/A</v>
      </c>
      <c r="U17" s="351" t="e">
        <f>INDEX(Problématiques_compétences!$D$3:$BA$172,MATCH(Progression_Cycle4!U$4,Problématiques_compétences!$D$3:$D$172,0),14)</f>
        <v>#N/A</v>
      </c>
      <c r="V17" s="351" t="e">
        <f>INDEX(Problématiques_compétences!$D$3:$BA$172,MATCH(Progression_Cycle4!V$4,Problématiques_compétences!$D$3:$D$172,0),14)</f>
        <v>#N/A</v>
      </c>
      <c r="W17" s="351" t="e">
        <f>INDEX(Problématiques_compétences!$D$3:$BA$172,MATCH(Progression_Cycle4!W$4,Problématiques_compétences!$D$3:$D$172,0),14)</f>
        <v>#N/A</v>
      </c>
      <c r="X17" s="351" t="e">
        <f>INDEX(Problématiques_compétences!$D$3:$BA$172,MATCH(Progression_Cycle4!X$4,Problématiques_compétences!$D$3:$D$172,0),14)</f>
        <v>#N/A</v>
      </c>
      <c r="Y17" s="351" t="e">
        <f>INDEX(Problématiques_compétences!$D$3:$BA$172,MATCH(Progression_Cycle4!Y$4,Problématiques_compétences!$D$3:$D$172,0),14)</f>
        <v>#N/A</v>
      </c>
      <c r="Z17" s="351" t="e">
        <f>INDEX(Problématiques_compétences!$D$3:$BA$172,MATCH(Progression_Cycle4!Z$4,Problématiques_compétences!$D$3:$D$172,0),14)</f>
        <v>#N/A</v>
      </c>
      <c r="AA17" s="351" t="e">
        <f>INDEX(Problématiques_compétences!$D$3:$BA$172,MATCH(Progression_Cycle4!AA$4,Problématiques_compétences!$D$3:$D$172,0),14)</f>
        <v>#N/A</v>
      </c>
      <c r="AB17" s="351" t="e">
        <f>INDEX(Problématiques_compétences!$D$3:$BA$172,MATCH(Progression_Cycle4!AB$4,Problématiques_compétences!$D$3:$D$172,0),14)</f>
        <v>#N/A</v>
      </c>
      <c r="AC17" s="351" t="e">
        <f>INDEX(Problématiques_compétences!$D$3:$BA$172,MATCH(Progression_Cycle4!AC$4,Problématiques_compétences!$D$3:$D$172,0),14)</f>
        <v>#N/A</v>
      </c>
      <c r="AD17" s="351" t="e">
        <f>INDEX(Problématiques_compétences!$D$3:$BA$172,MATCH(Progression_Cycle4!AD$4,Problématiques_compétences!$D$3:$D$172,0),14)</f>
        <v>#N/A</v>
      </c>
      <c r="AE17" s="351" t="e">
        <f>INDEX(Problématiques_compétences!$D$3:$BA$172,MATCH(Progression_Cycle4!AE$4,Problématiques_compétences!$D$3:$D$172,0),14)</f>
        <v>#N/A</v>
      </c>
      <c r="AF17" s="351" t="e">
        <f>INDEX(Problématiques_compétences!$D$3:$BA$172,MATCH(Progression_Cycle4!AF$4,Problématiques_compétences!$D$3:$D$172,0),14)</f>
        <v>#N/A</v>
      </c>
      <c r="AG17" s="351" t="e">
        <f>INDEX(Problématiques_compétences!$D$3:$BA$172,MATCH(Progression_Cycle4!AG$4,Problématiques_compétences!$D$3:$D$172,0),14)</f>
        <v>#N/A</v>
      </c>
      <c r="AH17" s="351" t="e">
        <f>INDEX(Problématiques_compétences!$D$3:$BA$172,MATCH(Progression_Cycle4!AH$4,Problématiques_compétences!$D$3:$D$172,0),14)</f>
        <v>#N/A</v>
      </c>
      <c r="AI17" s="351" t="e">
        <f>INDEX(Problématiques_compétences!$D$3:$BA$172,MATCH(Progression_Cycle4!AI$4,Problématiques_compétences!$D$3:$D$172,0),14)</f>
        <v>#N/A</v>
      </c>
      <c r="AJ17" s="351" t="e">
        <f>INDEX(Problématiques_compétences!$D$3:$BA$172,MATCH(Progression_Cycle4!AJ$4,Problématiques_compétences!$D$3:$D$172,0),14)</f>
        <v>#N/A</v>
      </c>
      <c r="AK17" s="351" t="e">
        <f>INDEX(Problématiques_compétences!$D$3:$BA$172,MATCH(Progression_Cycle4!AK$4,Problématiques_compétences!$D$3:$D$172,0),14)</f>
        <v>#N/A</v>
      </c>
      <c r="AL17" s="351" t="e">
        <f>INDEX(Problématiques_compétences!$D$3:$BA$172,MATCH(Progression_Cycle4!AL$4,Problématiques_compétences!$D$3:$D$172,0),14)</f>
        <v>#N/A</v>
      </c>
    </row>
    <row r="18" spans="1:38" x14ac:dyDescent="0.25">
      <c r="A18" s="707"/>
      <c r="B18" s="344" t="s">
        <v>164</v>
      </c>
      <c r="C18" s="357" t="s">
        <v>550</v>
      </c>
      <c r="D18" s="346" t="s">
        <v>126</v>
      </c>
      <c r="E18" s="347"/>
      <c r="F18" s="347"/>
      <c r="G18" s="349"/>
      <c r="H18" s="350">
        <f t="shared" si="0"/>
        <v>0</v>
      </c>
      <c r="I18" s="351" t="e">
        <f>INDEX(Problématiques_compétences!$D$3:$BA$172,MATCH(Progression_Cycle4!I$4,Problématiques_compétences!$D$3:$D$172,0),15)</f>
        <v>#N/A</v>
      </c>
      <c r="J18" s="351" t="e">
        <f>INDEX(Problématiques_compétences!$D$3:$BA$172,MATCH(Progression_Cycle4!J$4,Problématiques_compétences!$D$3:$D$172,0),15)</f>
        <v>#N/A</v>
      </c>
      <c r="K18" s="351" t="e">
        <f>INDEX(Problématiques_compétences!$D$3:$BA$172,MATCH(Progression_Cycle4!K$4,Problématiques_compétences!$D$3:$D$172,0),15)</f>
        <v>#N/A</v>
      </c>
      <c r="L18" s="351" t="e">
        <f>INDEX(Problématiques_compétences!$D$3:$BA$172,MATCH(Progression_Cycle4!L$4,Problématiques_compétences!$D$3:$D$172,0),15)</f>
        <v>#N/A</v>
      </c>
      <c r="M18" s="351" t="e">
        <f>INDEX(Problématiques_compétences!$D$3:$BA$172,MATCH(Progression_Cycle4!M$4,Problématiques_compétences!$D$3:$D$172,0),15)</f>
        <v>#N/A</v>
      </c>
      <c r="N18" s="351" t="e">
        <f>INDEX(Problématiques_compétences!$D$3:$BA$172,MATCH(Progression_Cycle4!N$4,Problématiques_compétences!$D$3:$D$172,0),15)</f>
        <v>#N/A</v>
      </c>
      <c r="O18" s="351" t="e">
        <f>INDEX(Problématiques_compétences!$D$3:$BA$172,MATCH(Progression_Cycle4!O$4,Problématiques_compétences!$D$3:$D$172,0),15)</f>
        <v>#N/A</v>
      </c>
      <c r="P18" s="351" t="e">
        <f>INDEX(Problématiques_compétences!$D$3:$BA$172,MATCH(Progression_Cycle4!P$4,Problématiques_compétences!$D$3:$D$172,0),15)</f>
        <v>#N/A</v>
      </c>
      <c r="Q18" s="351" t="e">
        <f>INDEX(Problématiques_compétences!$D$3:$BA$172,MATCH(Progression_Cycle4!Q$4,Problématiques_compétences!$D$3:$D$172,0),15)</f>
        <v>#N/A</v>
      </c>
      <c r="R18" s="351" t="e">
        <f>INDEX(Problématiques_compétences!$D$3:$BA$172,MATCH(Progression_Cycle4!R$4,Problématiques_compétences!$D$3:$D$172,0),15)</f>
        <v>#N/A</v>
      </c>
      <c r="S18" s="351" t="e">
        <f>INDEX(Problématiques_compétences!$D$3:$BA$172,MATCH(Progression_Cycle4!S$4,Problématiques_compétences!$D$3:$D$172,0),15)</f>
        <v>#N/A</v>
      </c>
      <c r="T18" s="351" t="e">
        <f>INDEX(Problématiques_compétences!$D$3:$BA$172,MATCH(Progression_Cycle4!T$4,Problématiques_compétences!$D$3:$D$172,0),15)</f>
        <v>#N/A</v>
      </c>
      <c r="U18" s="351" t="e">
        <f>INDEX(Problématiques_compétences!$D$3:$BA$172,MATCH(Progression_Cycle4!U$4,Problématiques_compétences!$D$3:$D$172,0),15)</f>
        <v>#N/A</v>
      </c>
      <c r="V18" s="351" t="e">
        <f>INDEX(Problématiques_compétences!$D$3:$BA$172,MATCH(Progression_Cycle4!V$4,Problématiques_compétences!$D$3:$D$172,0),15)</f>
        <v>#N/A</v>
      </c>
      <c r="W18" s="351" t="e">
        <f>INDEX(Problématiques_compétences!$D$3:$BA$172,MATCH(Progression_Cycle4!W$4,Problématiques_compétences!$D$3:$D$172,0),15)</f>
        <v>#N/A</v>
      </c>
      <c r="X18" s="351" t="e">
        <f>INDEX(Problématiques_compétences!$D$3:$BA$172,MATCH(Progression_Cycle4!X$4,Problématiques_compétences!$D$3:$D$172,0),15)</f>
        <v>#N/A</v>
      </c>
      <c r="Y18" s="351" t="e">
        <f>INDEX(Problématiques_compétences!$D$3:$BA$172,MATCH(Progression_Cycle4!Y$4,Problématiques_compétences!$D$3:$D$172,0),15)</f>
        <v>#N/A</v>
      </c>
      <c r="Z18" s="351" t="e">
        <f>INDEX(Problématiques_compétences!$D$3:$BA$172,MATCH(Progression_Cycle4!Z$4,Problématiques_compétences!$D$3:$D$172,0),15)</f>
        <v>#N/A</v>
      </c>
      <c r="AA18" s="351" t="e">
        <f>INDEX(Problématiques_compétences!$D$3:$BA$172,MATCH(Progression_Cycle4!AA$4,Problématiques_compétences!$D$3:$D$172,0),15)</f>
        <v>#N/A</v>
      </c>
      <c r="AB18" s="351" t="e">
        <f>INDEX(Problématiques_compétences!$D$3:$BA$172,MATCH(Progression_Cycle4!AB$4,Problématiques_compétences!$D$3:$D$172,0),15)</f>
        <v>#N/A</v>
      </c>
      <c r="AC18" s="351" t="e">
        <f>INDEX(Problématiques_compétences!$D$3:$BA$172,MATCH(Progression_Cycle4!AC$4,Problématiques_compétences!$D$3:$D$172,0),15)</f>
        <v>#N/A</v>
      </c>
      <c r="AD18" s="351" t="e">
        <f>INDEX(Problématiques_compétences!$D$3:$BA$172,MATCH(Progression_Cycle4!AD$4,Problématiques_compétences!$D$3:$D$172,0),15)</f>
        <v>#N/A</v>
      </c>
      <c r="AE18" s="351" t="e">
        <f>INDEX(Problématiques_compétences!$D$3:$BA$172,MATCH(Progression_Cycle4!AE$4,Problématiques_compétences!$D$3:$D$172,0),15)</f>
        <v>#N/A</v>
      </c>
      <c r="AF18" s="351" t="e">
        <f>INDEX(Problématiques_compétences!$D$3:$BA$172,MATCH(Progression_Cycle4!AF$4,Problématiques_compétences!$D$3:$D$172,0),15)</f>
        <v>#N/A</v>
      </c>
      <c r="AG18" s="351" t="e">
        <f>INDEX(Problématiques_compétences!$D$3:$BA$172,MATCH(Progression_Cycle4!AG$4,Problématiques_compétences!$D$3:$D$172,0),15)</f>
        <v>#N/A</v>
      </c>
      <c r="AH18" s="351" t="e">
        <f>INDEX(Problématiques_compétences!$D$3:$BA$172,MATCH(Progression_Cycle4!AH$4,Problématiques_compétences!$D$3:$D$172,0),15)</f>
        <v>#N/A</v>
      </c>
      <c r="AI18" s="351" t="e">
        <f>INDEX(Problématiques_compétences!$D$3:$BA$172,MATCH(Progression_Cycle4!AI$4,Problématiques_compétences!$D$3:$D$172,0),15)</f>
        <v>#N/A</v>
      </c>
      <c r="AJ18" s="351" t="e">
        <f>INDEX(Problématiques_compétences!$D$3:$BA$172,MATCH(Progression_Cycle4!AJ$4,Problématiques_compétences!$D$3:$D$172,0),15)</f>
        <v>#N/A</v>
      </c>
      <c r="AK18" s="351" t="e">
        <f>INDEX(Problématiques_compétences!$D$3:$BA$172,MATCH(Progression_Cycle4!AK$4,Problématiques_compétences!$D$3:$D$172,0),15)</f>
        <v>#N/A</v>
      </c>
      <c r="AL18" s="351" t="e">
        <f>INDEX(Problématiques_compétences!$D$3:$BA$172,MATCH(Progression_Cycle4!AL$4,Problématiques_compétences!$D$3:$D$172,0),15)</f>
        <v>#N/A</v>
      </c>
    </row>
    <row r="19" spans="1:38" ht="30" x14ac:dyDescent="0.25">
      <c r="A19" s="707"/>
      <c r="B19" s="344" t="s">
        <v>169</v>
      </c>
      <c r="C19" s="357" t="s">
        <v>404</v>
      </c>
      <c r="D19" s="346" t="s">
        <v>171</v>
      </c>
      <c r="E19" s="347"/>
      <c r="F19" s="348" t="s">
        <v>116</v>
      </c>
      <c r="G19" s="349"/>
      <c r="H19" s="350">
        <f t="shared" si="0"/>
        <v>0</v>
      </c>
      <c r="I19" s="351" t="e">
        <f>INDEX(Problématiques_compétences!$D$3:$BA$172,MATCH(Progression_Cycle4!I$4,Problématiques_compétences!$D$3:$D$172,0),16)</f>
        <v>#N/A</v>
      </c>
      <c r="J19" s="351" t="e">
        <f>INDEX(Problématiques_compétences!$D$3:$BA$172,MATCH(Progression_Cycle4!J$4,Problématiques_compétences!$D$3:$D$172,0),16)</f>
        <v>#N/A</v>
      </c>
      <c r="K19" s="351" t="e">
        <f>INDEX(Problématiques_compétences!$D$3:$BA$172,MATCH(Progression_Cycle4!K$4,Problématiques_compétences!$D$3:$D$172,0),16)</f>
        <v>#N/A</v>
      </c>
      <c r="L19" s="351" t="e">
        <f>INDEX(Problématiques_compétences!$D$3:$BA$172,MATCH(Progression_Cycle4!L$4,Problématiques_compétences!$D$3:$D$172,0),16)</f>
        <v>#N/A</v>
      </c>
      <c r="M19" s="351" t="e">
        <f>INDEX(Problématiques_compétences!$D$3:$BA$172,MATCH(Progression_Cycle4!M$4,Problématiques_compétences!$D$3:$D$172,0),16)</f>
        <v>#N/A</v>
      </c>
      <c r="N19" s="351" t="e">
        <f>INDEX(Problématiques_compétences!$D$3:$BA$172,MATCH(Progression_Cycle4!N$4,Problématiques_compétences!$D$3:$D$172,0),16)</f>
        <v>#N/A</v>
      </c>
      <c r="O19" s="351" t="e">
        <f>INDEX(Problématiques_compétences!$D$3:$BA$172,MATCH(Progression_Cycle4!O$4,Problématiques_compétences!$D$3:$D$172,0),16)</f>
        <v>#N/A</v>
      </c>
      <c r="P19" s="351" t="e">
        <f>INDEX(Problématiques_compétences!$D$3:$BA$172,MATCH(Progression_Cycle4!P$4,Problématiques_compétences!$D$3:$D$172,0),16)</f>
        <v>#N/A</v>
      </c>
      <c r="Q19" s="351" t="e">
        <f>INDEX(Problématiques_compétences!$D$3:$BA$172,MATCH(Progression_Cycle4!Q$4,Problématiques_compétences!$D$3:$D$172,0),16)</f>
        <v>#N/A</v>
      </c>
      <c r="R19" s="351" t="e">
        <f>INDEX(Problématiques_compétences!$D$3:$BA$172,MATCH(Progression_Cycle4!R$4,Problématiques_compétences!$D$3:$D$172,0),16)</f>
        <v>#N/A</v>
      </c>
      <c r="S19" s="351" t="e">
        <f>INDEX(Problématiques_compétences!$D$3:$BA$172,MATCH(Progression_Cycle4!S$4,Problématiques_compétences!$D$3:$D$172,0),16)</f>
        <v>#N/A</v>
      </c>
      <c r="T19" s="351" t="e">
        <f>INDEX(Problématiques_compétences!$D$3:$BA$172,MATCH(Progression_Cycle4!T$4,Problématiques_compétences!$D$3:$D$172,0),16)</f>
        <v>#N/A</v>
      </c>
      <c r="U19" s="351" t="e">
        <f>INDEX(Problématiques_compétences!$D$3:$BA$172,MATCH(Progression_Cycle4!U$4,Problématiques_compétences!$D$3:$D$172,0),16)</f>
        <v>#N/A</v>
      </c>
      <c r="V19" s="351" t="e">
        <f>INDEX(Problématiques_compétences!$D$3:$BA$172,MATCH(Progression_Cycle4!V$4,Problématiques_compétences!$D$3:$D$172,0),16)</f>
        <v>#N/A</v>
      </c>
      <c r="W19" s="351" t="e">
        <f>INDEX(Problématiques_compétences!$D$3:$BA$172,MATCH(Progression_Cycle4!W$4,Problématiques_compétences!$D$3:$D$172,0),16)</f>
        <v>#N/A</v>
      </c>
      <c r="X19" s="351" t="e">
        <f>INDEX(Problématiques_compétences!$D$3:$BA$172,MATCH(Progression_Cycle4!X$4,Problématiques_compétences!$D$3:$D$172,0),16)</f>
        <v>#N/A</v>
      </c>
      <c r="Y19" s="351" t="e">
        <f>INDEX(Problématiques_compétences!$D$3:$BA$172,MATCH(Progression_Cycle4!Y$4,Problématiques_compétences!$D$3:$D$172,0),16)</f>
        <v>#N/A</v>
      </c>
      <c r="Z19" s="351" t="e">
        <f>INDEX(Problématiques_compétences!$D$3:$BA$172,MATCH(Progression_Cycle4!Z$4,Problématiques_compétences!$D$3:$D$172,0),16)</f>
        <v>#N/A</v>
      </c>
      <c r="AA19" s="351" t="e">
        <f>INDEX(Problématiques_compétences!$D$3:$BA$172,MATCH(Progression_Cycle4!AA$4,Problématiques_compétences!$D$3:$D$172,0),16)</f>
        <v>#N/A</v>
      </c>
      <c r="AB19" s="351" t="e">
        <f>INDEX(Problématiques_compétences!$D$3:$BA$172,MATCH(Progression_Cycle4!AB$4,Problématiques_compétences!$D$3:$D$172,0),16)</f>
        <v>#N/A</v>
      </c>
      <c r="AC19" s="351" t="e">
        <f>INDEX(Problématiques_compétences!$D$3:$BA$172,MATCH(Progression_Cycle4!AC$4,Problématiques_compétences!$D$3:$D$172,0),16)</f>
        <v>#N/A</v>
      </c>
      <c r="AD19" s="351" t="e">
        <f>INDEX(Problématiques_compétences!$D$3:$BA$172,MATCH(Progression_Cycle4!AD$4,Problématiques_compétences!$D$3:$D$172,0),16)</f>
        <v>#N/A</v>
      </c>
      <c r="AE19" s="351" t="e">
        <f>INDEX(Problématiques_compétences!$D$3:$BA$172,MATCH(Progression_Cycle4!AE$4,Problématiques_compétences!$D$3:$D$172,0),16)</f>
        <v>#N/A</v>
      </c>
      <c r="AF19" s="351" t="e">
        <f>INDEX(Problématiques_compétences!$D$3:$BA$172,MATCH(Progression_Cycle4!AF$4,Problématiques_compétences!$D$3:$D$172,0),16)</f>
        <v>#N/A</v>
      </c>
      <c r="AG19" s="351" t="e">
        <f>INDEX(Problématiques_compétences!$D$3:$BA$172,MATCH(Progression_Cycle4!AG$4,Problématiques_compétences!$D$3:$D$172,0),16)</f>
        <v>#N/A</v>
      </c>
      <c r="AH19" s="351" t="e">
        <f>INDEX(Problématiques_compétences!$D$3:$BA$172,MATCH(Progression_Cycle4!AH$4,Problématiques_compétences!$D$3:$D$172,0),16)</f>
        <v>#N/A</v>
      </c>
      <c r="AI19" s="351" t="e">
        <f>INDEX(Problématiques_compétences!$D$3:$BA$172,MATCH(Progression_Cycle4!AI$4,Problématiques_compétences!$D$3:$D$172,0),16)</f>
        <v>#N/A</v>
      </c>
      <c r="AJ19" s="351" t="e">
        <f>INDEX(Problématiques_compétences!$D$3:$BA$172,MATCH(Progression_Cycle4!AJ$4,Problématiques_compétences!$D$3:$D$172,0),16)</f>
        <v>#N/A</v>
      </c>
      <c r="AK19" s="351" t="e">
        <f>INDEX(Problématiques_compétences!$D$3:$BA$172,MATCH(Progression_Cycle4!AK$4,Problématiques_compétences!$D$3:$D$172,0),16)</f>
        <v>#N/A</v>
      </c>
      <c r="AL19" s="351" t="e">
        <f>INDEX(Problématiques_compétences!$D$3:$BA$172,MATCH(Progression_Cycle4!AL$4,Problématiques_compétences!$D$3:$D$172,0),16)</f>
        <v>#N/A</v>
      </c>
    </row>
    <row r="20" spans="1:38" ht="30" x14ac:dyDescent="0.25">
      <c r="A20" s="707"/>
      <c r="B20" s="355" t="s">
        <v>174</v>
      </c>
      <c r="C20" s="360" t="s">
        <v>551</v>
      </c>
      <c r="D20" s="80" t="s">
        <v>126</v>
      </c>
      <c r="E20" s="347"/>
      <c r="F20" s="347"/>
      <c r="G20" s="361" t="s">
        <v>176</v>
      </c>
      <c r="H20" s="350">
        <f t="shared" si="0"/>
        <v>0</v>
      </c>
      <c r="I20" s="351" t="e">
        <f>INDEX(Problématiques_compétences!$D$3:$BA$172,MATCH(Progression_Cycle4!I$4,Problématiques_compétences!$D$3:$D$172,0),17)</f>
        <v>#N/A</v>
      </c>
      <c r="J20" s="351" t="e">
        <f>INDEX(Problématiques_compétences!$D$3:$BA$172,MATCH(Progression_Cycle4!J$4,Problématiques_compétences!$D$3:$D$172,0),17)</f>
        <v>#N/A</v>
      </c>
      <c r="K20" s="351" t="e">
        <f>INDEX(Problématiques_compétences!$D$3:$BA$172,MATCH(Progression_Cycle4!K$4,Problématiques_compétences!$D$3:$D$172,0),17)</f>
        <v>#N/A</v>
      </c>
      <c r="L20" s="351" t="e">
        <f>INDEX(Problématiques_compétences!$D$3:$BA$172,MATCH(Progression_Cycle4!L$4,Problématiques_compétences!$D$3:$D$172,0),17)</f>
        <v>#N/A</v>
      </c>
      <c r="M20" s="351" t="e">
        <f>INDEX(Problématiques_compétences!$D$3:$BA$172,MATCH(Progression_Cycle4!M$4,Problématiques_compétences!$D$3:$D$172,0),17)</f>
        <v>#N/A</v>
      </c>
      <c r="N20" s="351" t="e">
        <f>INDEX(Problématiques_compétences!$D$3:$BA$172,MATCH(Progression_Cycle4!N$4,Problématiques_compétences!$D$3:$D$172,0),17)</f>
        <v>#N/A</v>
      </c>
      <c r="O20" s="351" t="e">
        <f>INDEX(Problématiques_compétences!$D$3:$BA$172,MATCH(Progression_Cycle4!O$4,Problématiques_compétences!$D$3:$D$172,0),17)</f>
        <v>#N/A</v>
      </c>
      <c r="P20" s="351" t="e">
        <f>INDEX(Problématiques_compétences!$D$3:$BA$172,MATCH(Progression_Cycle4!P$4,Problématiques_compétences!$D$3:$D$172,0),17)</f>
        <v>#N/A</v>
      </c>
      <c r="Q20" s="351" t="e">
        <f>INDEX(Problématiques_compétences!$D$3:$BA$172,MATCH(Progression_Cycle4!Q$4,Problématiques_compétences!$D$3:$D$172,0),17)</f>
        <v>#N/A</v>
      </c>
      <c r="R20" s="351" t="e">
        <f>INDEX(Problématiques_compétences!$D$3:$BA$172,MATCH(Progression_Cycle4!R$4,Problématiques_compétences!$D$3:$D$172,0),17)</f>
        <v>#N/A</v>
      </c>
      <c r="S20" s="351" t="e">
        <f>INDEX(Problématiques_compétences!$D$3:$BA$172,MATCH(Progression_Cycle4!S$4,Problématiques_compétences!$D$3:$D$172,0),17)</f>
        <v>#N/A</v>
      </c>
      <c r="T20" s="351" t="e">
        <f>INDEX(Problématiques_compétences!$D$3:$BA$172,MATCH(Progression_Cycle4!T$4,Problématiques_compétences!$D$3:$D$172,0),17)</f>
        <v>#N/A</v>
      </c>
      <c r="U20" s="351" t="e">
        <f>INDEX(Problématiques_compétences!$D$3:$BA$172,MATCH(Progression_Cycle4!U$4,Problématiques_compétences!$D$3:$D$172,0),17)</f>
        <v>#N/A</v>
      </c>
      <c r="V20" s="351" t="e">
        <f>INDEX(Problématiques_compétences!$D$3:$BA$172,MATCH(Progression_Cycle4!V$4,Problématiques_compétences!$D$3:$D$172,0),17)</f>
        <v>#N/A</v>
      </c>
      <c r="W20" s="351" t="e">
        <f>INDEX(Problématiques_compétences!$D$3:$BA$172,MATCH(Progression_Cycle4!W$4,Problématiques_compétences!$D$3:$D$172,0),17)</f>
        <v>#N/A</v>
      </c>
      <c r="X20" s="351" t="e">
        <f>INDEX(Problématiques_compétences!$D$3:$BA$172,MATCH(Progression_Cycle4!X$4,Problématiques_compétences!$D$3:$D$172,0),17)</f>
        <v>#N/A</v>
      </c>
      <c r="Y20" s="351" t="e">
        <f>INDEX(Problématiques_compétences!$D$3:$BA$172,MATCH(Progression_Cycle4!Y$4,Problématiques_compétences!$D$3:$D$172,0),17)</f>
        <v>#N/A</v>
      </c>
      <c r="Z20" s="351" t="e">
        <f>INDEX(Problématiques_compétences!$D$3:$BA$172,MATCH(Progression_Cycle4!Z$4,Problématiques_compétences!$D$3:$D$172,0),17)</f>
        <v>#N/A</v>
      </c>
      <c r="AA20" s="351" t="e">
        <f>INDEX(Problématiques_compétences!$D$3:$BA$172,MATCH(Progression_Cycle4!AA$4,Problématiques_compétences!$D$3:$D$172,0),17)</f>
        <v>#N/A</v>
      </c>
      <c r="AB20" s="351" t="e">
        <f>INDEX(Problématiques_compétences!$D$3:$BA$172,MATCH(Progression_Cycle4!AB$4,Problématiques_compétences!$D$3:$D$172,0),17)</f>
        <v>#N/A</v>
      </c>
      <c r="AC20" s="351" t="e">
        <f>INDEX(Problématiques_compétences!$D$3:$BA$172,MATCH(Progression_Cycle4!AC$4,Problématiques_compétences!$D$3:$D$172,0),17)</f>
        <v>#N/A</v>
      </c>
      <c r="AD20" s="351" t="e">
        <f>INDEX(Problématiques_compétences!$D$3:$BA$172,MATCH(Progression_Cycle4!AD$4,Problématiques_compétences!$D$3:$D$172,0),17)</f>
        <v>#N/A</v>
      </c>
      <c r="AE20" s="351" t="e">
        <f>INDEX(Problématiques_compétences!$D$3:$BA$172,MATCH(Progression_Cycle4!AE$4,Problématiques_compétences!$D$3:$D$172,0),17)</f>
        <v>#N/A</v>
      </c>
      <c r="AF20" s="351" t="e">
        <f>INDEX(Problématiques_compétences!$D$3:$BA$172,MATCH(Progression_Cycle4!AF$4,Problématiques_compétences!$D$3:$D$172,0),17)</f>
        <v>#N/A</v>
      </c>
      <c r="AG20" s="351" t="e">
        <f>INDEX(Problématiques_compétences!$D$3:$BA$172,MATCH(Progression_Cycle4!AG$4,Problématiques_compétences!$D$3:$D$172,0),17)</f>
        <v>#N/A</v>
      </c>
      <c r="AH20" s="351" t="e">
        <f>INDEX(Problématiques_compétences!$D$3:$BA$172,MATCH(Progression_Cycle4!AH$4,Problématiques_compétences!$D$3:$D$172,0),17)</f>
        <v>#N/A</v>
      </c>
      <c r="AI20" s="351" t="e">
        <f>INDEX(Problématiques_compétences!$D$3:$BA$172,MATCH(Progression_Cycle4!AI$4,Problématiques_compétences!$D$3:$D$172,0),17)</f>
        <v>#N/A</v>
      </c>
      <c r="AJ20" s="351" t="e">
        <f>INDEX(Problématiques_compétences!$D$3:$BA$172,MATCH(Progression_Cycle4!AJ$4,Problématiques_compétences!$D$3:$D$172,0),17)</f>
        <v>#N/A</v>
      </c>
      <c r="AK20" s="351" t="e">
        <f>INDEX(Problématiques_compétences!$D$3:$BA$172,MATCH(Progression_Cycle4!AK$4,Problématiques_compétences!$D$3:$D$172,0),17)</f>
        <v>#N/A</v>
      </c>
      <c r="AL20" s="351" t="e">
        <f>INDEX(Problématiques_compétences!$D$3:$BA$172,MATCH(Progression_Cycle4!AL$4,Problématiques_compétences!$D$3:$D$172,0),17)</f>
        <v>#N/A</v>
      </c>
    </row>
    <row r="21" spans="1:38" ht="15" customHeight="1" x14ac:dyDescent="0.25">
      <c r="A21" s="707" t="s">
        <v>179</v>
      </c>
      <c r="B21" s="341">
        <v>3</v>
      </c>
      <c r="C21" s="342" t="s">
        <v>180</v>
      </c>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1"/>
      <c r="AB21" s="731"/>
      <c r="AC21" s="731"/>
      <c r="AD21" s="731"/>
      <c r="AE21" s="731"/>
      <c r="AF21" s="731"/>
      <c r="AG21" s="731"/>
      <c r="AH21" s="731"/>
      <c r="AI21" s="731"/>
      <c r="AJ21" s="731"/>
      <c r="AK21" s="731"/>
      <c r="AL21" s="731"/>
    </row>
    <row r="22" spans="1:38" ht="45" x14ac:dyDescent="0.25">
      <c r="A22" s="707"/>
      <c r="B22" s="344" t="s">
        <v>183</v>
      </c>
      <c r="C22" s="357" t="s">
        <v>406</v>
      </c>
      <c r="D22" s="354"/>
      <c r="E22" s="362" t="s">
        <v>185</v>
      </c>
      <c r="F22" s="347"/>
      <c r="G22" s="349"/>
      <c r="H22" s="350">
        <f>COUNTIF(I22:AL22,"x")</f>
        <v>0</v>
      </c>
      <c r="I22" s="351" t="e">
        <f>INDEX(Problématiques_compétences!$D$3:$BA$172,MATCH(Progression_Cycle4!I$4,Problématiques_compétences!$D$3:$D$172,0),18)</f>
        <v>#N/A</v>
      </c>
      <c r="J22" s="351" t="e">
        <f>INDEX(Problématiques_compétences!$D$3:$BA$172,MATCH(Progression_Cycle4!J$4,Problématiques_compétences!$D$3:$D$172,0),18)</f>
        <v>#N/A</v>
      </c>
      <c r="K22" s="351" t="e">
        <f>INDEX(Problématiques_compétences!$D$3:$BA$172,MATCH(Progression_Cycle4!K$4,Problématiques_compétences!$D$3:$D$172,0),18)</f>
        <v>#N/A</v>
      </c>
      <c r="L22" s="351" t="e">
        <f>INDEX(Problématiques_compétences!$D$3:$BA$172,MATCH(Progression_Cycle4!L$4,Problématiques_compétences!$D$3:$D$172,0),18)</f>
        <v>#N/A</v>
      </c>
      <c r="M22" s="351" t="e">
        <f>INDEX(Problématiques_compétences!$D$3:$BA$172,MATCH(Progression_Cycle4!M$4,Problématiques_compétences!$D$3:$D$172,0),18)</f>
        <v>#N/A</v>
      </c>
      <c r="N22" s="351" t="e">
        <f>INDEX(Problématiques_compétences!$D$3:$BA$172,MATCH(Progression_Cycle4!N$4,Problématiques_compétences!$D$3:$D$172,0),18)</f>
        <v>#N/A</v>
      </c>
      <c r="O22" s="351" t="e">
        <f>INDEX(Problématiques_compétences!$D$3:$BA$172,MATCH(Progression_Cycle4!O$4,Problématiques_compétences!$D$3:$D$172,0),18)</f>
        <v>#N/A</v>
      </c>
      <c r="P22" s="351" t="e">
        <f>INDEX(Problématiques_compétences!$D$3:$BA$172,MATCH(Progression_Cycle4!P$4,Problématiques_compétences!$D$3:$D$172,0),18)</f>
        <v>#N/A</v>
      </c>
      <c r="Q22" s="351" t="e">
        <f>INDEX(Problématiques_compétences!$D$3:$BA$172,MATCH(Progression_Cycle4!Q$4,Problématiques_compétences!$D$3:$D$172,0),18)</f>
        <v>#N/A</v>
      </c>
      <c r="R22" s="351" t="e">
        <f>INDEX(Problématiques_compétences!$D$3:$BA$172,MATCH(Progression_Cycle4!R$4,Problématiques_compétences!$D$3:$D$172,0),18)</f>
        <v>#N/A</v>
      </c>
      <c r="S22" s="351" t="e">
        <f>INDEX(Problématiques_compétences!$D$3:$BA$172,MATCH(Progression_Cycle4!S$4,Problématiques_compétences!$D$3:$D$172,0),18)</f>
        <v>#N/A</v>
      </c>
      <c r="T22" s="351" t="e">
        <f>INDEX(Problématiques_compétences!$D$3:$BA$172,MATCH(Progression_Cycle4!T$4,Problématiques_compétences!$D$3:$D$172,0),18)</f>
        <v>#N/A</v>
      </c>
      <c r="U22" s="351" t="e">
        <f>INDEX(Problématiques_compétences!$D$3:$BA$172,MATCH(Progression_Cycle4!U$4,Problématiques_compétences!$D$3:$D$172,0),18)</f>
        <v>#N/A</v>
      </c>
      <c r="V22" s="351" t="e">
        <f>INDEX(Problématiques_compétences!$D$3:$BA$172,MATCH(Progression_Cycle4!V$4,Problématiques_compétences!$D$3:$D$172,0),18)</f>
        <v>#N/A</v>
      </c>
      <c r="W22" s="351" t="e">
        <f>INDEX(Problématiques_compétences!$D$3:$BA$172,MATCH(Progression_Cycle4!W$4,Problématiques_compétences!$D$3:$D$172,0),18)</f>
        <v>#N/A</v>
      </c>
      <c r="X22" s="351" t="e">
        <f>INDEX(Problématiques_compétences!$D$3:$BA$172,MATCH(Progression_Cycle4!X$4,Problématiques_compétences!$D$3:$D$172,0),18)</f>
        <v>#N/A</v>
      </c>
      <c r="Y22" s="351" t="e">
        <f>INDEX(Problématiques_compétences!$D$3:$BA$172,MATCH(Progression_Cycle4!Y$4,Problématiques_compétences!$D$3:$D$172,0),18)</f>
        <v>#N/A</v>
      </c>
      <c r="Z22" s="351" t="e">
        <f>INDEX(Problématiques_compétences!$D$3:$BA$172,MATCH(Progression_Cycle4!Z$4,Problématiques_compétences!$D$3:$D$172,0),18)</f>
        <v>#N/A</v>
      </c>
      <c r="AA22" s="351" t="e">
        <f>INDEX(Problématiques_compétences!$D$3:$BA$172,MATCH(Progression_Cycle4!AA$4,Problématiques_compétences!$D$3:$D$172,0),18)</f>
        <v>#N/A</v>
      </c>
      <c r="AB22" s="351" t="e">
        <f>INDEX(Problématiques_compétences!$D$3:$BA$172,MATCH(Progression_Cycle4!AB$4,Problématiques_compétences!$D$3:$D$172,0),18)</f>
        <v>#N/A</v>
      </c>
      <c r="AC22" s="351" t="e">
        <f>INDEX(Problématiques_compétences!$D$3:$BA$172,MATCH(Progression_Cycle4!AC$4,Problématiques_compétences!$D$3:$D$172,0),18)</f>
        <v>#N/A</v>
      </c>
      <c r="AD22" s="351" t="e">
        <f>INDEX(Problématiques_compétences!$D$3:$BA$172,MATCH(Progression_Cycle4!AD$4,Problématiques_compétences!$D$3:$D$172,0),18)</f>
        <v>#N/A</v>
      </c>
      <c r="AE22" s="351" t="e">
        <f>INDEX(Problématiques_compétences!$D$3:$BA$172,MATCH(Progression_Cycle4!AE$4,Problématiques_compétences!$D$3:$D$172,0),18)</f>
        <v>#N/A</v>
      </c>
      <c r="AF22" s="351" t="e">
        <f>INDEX(Problématiques_compétences!$D$3:$BA$172,MATCH(Progression_Cycle4!AF$4,Problématiques_compétences!$D$3:$D$172,0),18)</f>
        <v>#N/A</v>
      </c>
      <c r="AG22" s="351" t="e">
        <f>INDEX(Problématiques_compétences!$D$3:$BA$172,MATCH(Progression_Cycle4!AG$4,Problématiques_compétences!$D$3:$D$172,0),18)</f>
        <v>#N/A</v>
      </c>
      <c r="AH22" s="351" t="e">
        <f>INDEX(Problématiques_compétences!$D$3:$BA$172,MATCH(Progression_Cycle4!AH$4,Problématiques_compétences!$D$3:$D$172,0),18)</f>
        <v>#N/A</v>
      </c>
      <c r="AI22" s="351" t="e">
        <f>INDEX(Problématiques_compétences!$D$3:$BA$172,MATCH(Progression_Cycle4!AI$4,Problématiques_compétences!$D$3:$D$172,0),18)</f>
        <v>#N/A</v>
      </c>
      <c r="AJ22" s="351" t="e">
        <f>INDEX(Problématiques_compétences!$D$3:$BA$172,MATCH(Progression_Cycle4!AJ$4,Problématiques_compétences!$D$3:$D$172,0),18)</f>
        <v>#N/A</v>
      </c>
      <c r="AK22" s="351" t="e">
        <f>INDEX(Problématiques_compétences!$D$3:$BA$172,MATCH(Progression_Cycle4!AK$4,Problématiques_compétences!$D$3:$D$172,0),18)</f>
        <v>#N/A</v>
      </c>
      <c r="AL22" s="351" t="e">
        <f>INDEX(Problématiques_compétences!$D$3:$BA$172,MATCH(Progression_Cycle4!AL$4,Problématiques_compétences!$D$3:$D$172,0),18)</f>
        <v>#N/A</v>
      </c>
    </row>
    <row r="23" spans="1:38" ht="30" x14ac:dyDescent="0.25">
      <c r="A23" s="707"/>
      <c r="B23" s="352" t="s">
        <v>188</v>
      </c>
      <c r="C23" s="359" t="s">
        <v>407</v>
      </c>
      <c r="D23" s="346" t="s">
        <v>126</v>
      </c>
      <c r="E23" s="362" t="s">
        <v>190</v>
      </c>
      <c r="F23" s="347"/>
      <c r="G23" s="349"/>
      <c r="H23" s="350">
        <f>COUNTIF(I23:AL23,"x")</f>
        <v>0</v>
      </c>
      <c r="I23" s="351" t="e">
        <f>INDEX(Problématiques_compétences!$D$3:$BA$172,MATCH(Progression_Cycle4!I$4,Problématiques_compétences!$D$3:$D$172,0),19)</f>
        <v>#N/A</v>
      </c>
      <c r="J23" s="351" t="e">
        <f>INDEX(Problématiques_compétences!$D$3:$BA$172,MATCH(Progression_Cycle4!J$4,Problématiques_compétences!$D$3:$D$172,0),19)</f>
        <v>#N/A</v>
      </c>
      <c r="K23" s="351" t="e">
        <f>INDEX(Problématiques_compétences!$D$3:$BA$172,MATCH(Progression_Cycle4!K$4,Problématiques_compétences!$D$3:$D$172,0),19)</f>
        <v>#N/A</v>
      </c>
      <c r="L23" s="351" t="e">
        <f>INDEX(Problématiques_compétences!$D$3:$BA$172,MATCH(Progression_Cycle4!L$4,Problématiques_compétences!$D$3:$D$172,0),19)</f>
        <v>#N/A</v>
      </c>
      <c r="M23" s="351" t="e">
        <f>INDEX(Problématiques_compétences!$D$3:$BA$172,MATCH(Progression_Cycle4!M$4,Problématiques_compétences!$D$3:$D$172,0),19)</f>
        <v>#N/A</v>
      </c>
      <c r="N23" s="351" t="e">
        <f>INDEX(Problématiques_compétences!$D$3:$BA$172,MATCH(Progression_Cycle4!N$4,Problématiques_compétences!$D$3:$D$172,0),19)</f>
        <v>#N/A</v>
      </c>
      <c r="O23" s="351" t="e">
        <f>INDEX(Problématiques_compétences!$D$3:$BA$172,MATCH(Progression_Cycle4!O$4,Problématiques_compétences!$D$3:$D$172,0),19)</f>
        <v>#N/A</v>
      </c>
      <c r="P23" s="351" t="e">
        <f>INDEX(Problématiques_compétences!$D$3:$BA$172,MATCH(Progression_Cycle4!P$4,Problématiques_compétences!$D$3:$D$172,0),19)</f>
        <v>#N/A</v>
      </c>
      <c r="Q23" s="351" t="e">
        <f>INDEX(Problématiques_compétences!$D$3:$BA$172,MATCH(Progression_Cycle4!Q$4,Problématiques_compétences!$D$3:$D$172,0),19)</f>
        <v>#N/A</v>
      </c>
      <c r="R23" s="351" t="e">
        <f>INDEX(Problématiques_compétences!$D$3:$BA$172,MATCH(Progression_Cycle4!R$4,Problématiques_compétences!$D$3:$D$172,0),19)</f>
        <v>#N/A</v>
      </c>
      <c r="S23" s="351" t="e">
        <f>INDEX(Problématiques_compétences!$D$3:$BA$172,MATCH(Progression_Cycle4!S$4,Problématiques_compétences!$D$3:$D$172,0),19)</f>
        <v>#N/A</v>
      </c>
      <c r="T23" s="351" t="e">
        <f>INDEX(Problématiques_compétences!$D$3:$BA$172,MATCH(Progression_Cycle4!T$4,Problématiques_compétences!$D$3:$D$172,0),19)</f>
        <v>#N/A</v>
      </c>
      <c r="U23" s="351" t="e">
        <f>INDEX(Problématiques_compétences!$D$3:$BA$172,MATCH(Progression_Cycle4!U$4,Problématiques_compétences!$D$3:$D$172,0),19)</f>
        <v>#N/A</v>
      </c>
      <c r="V23" s="351" t="e">
        <f>INDEX(Problématiques_compétences!$D$3:$BA$172,MATCH(Progression_Cycle4!V$4,Problématiques_compétences!$D$3:$D$172,0),19)</f>
        <v>#N/A</v>
      </c>
      <c r="W23" s="351" t="e">
        <f>INDEX(Problématiques_compétences!$D$3:$BA$172,MATCH(Progression_Cycle4!W$4,Problématiques_compétences!$D$3:$D$172,0),19)</f>
        <v>#N/A</v>
      </c>
      <c r="X23" s="351" t="e">
        <f>INDEX(Problématiques_compétences!$D$3:$BA$172,MATCH(Progression_Cycle4!X$4,Problématiques_compétences!$D$3:$D$172,0),19)</f>
        <v>#N/A</v>
      </c>
      <c r="Y23" s="351" t="e">
        <f>INDEX(Problématiques_compétences!$D$3:$BA$172,MATCH(Progression_Cycle4!Y$4,Problématiques_compétences!$D$3:$D$172,0),19)</f>
        <v>#N/A</v>
      </c>
      <c r="Z23" s="351" t="e">
        <f>INDEX(Problématiques_compétences!$D$3:$BA$172,MATCH(Progression_Cycle4!Z$4,Problématiques_compétences!$D$3:$D$172,0),19)</f>
        <v>#N/A</v>
      </c>
      <c r="AA23" s="351" t="e">
        <f>INDEX(Problématiques_compétences!$D$3:$BA$172,MATCH(Progression_Cycle4!AA$4,Problématiques_compétences!$D$3:$D$172,0),19)</f>
        <v>#N/A</v>
      </c>
      <c r="AB23" s="351" t="e">
        <f>INDEX(Problématiques_compétences!$D$3:$BA$172,MATCH(Progression_Cycle4!AB$4,Problématiques_compétences!$D$3:$D$172,0),19)</f>
        <v>#N/A</v>
      </c>
      <c r="AC23" s="351" t="e">
        <f>INDEX(Problématiques_compétences!$D$3:$BA$172,MATCH(Progression_Cycle4!AC$4,Problématiques_compétences!$D$3:$D$172,0),19)</f>
        <v>#N/A</v>
      </c>
      <c r="AD23" s="351" t="e">
        <f>INDEX(Problématiques_compétences!$D$3:$BA$172,MATCH(Progression_Cycle4!AD$4,Problématiques_compétences!$D$3:$D$172,0),19)</f>
        <v>#N/A</v>
      </c>
      <c r="AE23" s="351" t="e">
        <f>INDEX(Problématiques_compétences!$D$3:$BA$172,MATCH(Progression_Cycle4!AE$4,Problématiques_compétences!$D$3:$D$172,0),19)</f>
        <v>#N/A</v>
      </c>
      <c r="AF23" s="351" t="e">
        <f>INDEX(Problématiques_compétences!$D$3:$BA$172,MATCH(Progression_Cycle4!AF$4,Problématiques_compétences!$D$3:$D$172,0),19)</f>
        <v>#N/A</v>
      </c>
      <c r="AG23" s="351" t="e">
        <f>INDEX(Problématiques_compétences!$D$3:$BA$172,MATCH(Progression_Cycle4!AG$4,Problématiques_compétences!$D$3:$D$172,0),19)</f>
        <v>#N/A</v>
      </c>
      <c r="AH23" s="351" t="e">
        <f>INDEX(Problématiques_compétences!$D$3:$BA$172,MATCH(Progression_Cycle4!AH$4,Problématiques_compétences!$D$3:$D$172,0),19)</f>
        <v>#N/A</v>
      </c>
      <c r="AI23" s="351" t="e">
        <f>INDEX(Problématiques_compétences!$D$3:$BA$172,MATCH(Progression_Cycle4!AI$4,Problématiques_compétences!$D$3:$D$172,0),19)</f>
        <v>#N/A</v>
      </c>
      <c r="AJ23" s="351" t="e">
        <f>INDEX(Problématiques_compétences!$D$3:$BA$172,MATCH(Progression_Cycle4!AJ$4,Problématiques_compétences!$D$3:$D$172,0),19)</f>
        <v>#N/A</v>
      </c>
      <c r="AK23" s="351" t="e">
        <f>INDEX(Problématiques_compétences!$D$3:$BA$172,MATCH(Progression_Cycle4!AK$4,Problématiques_compétences!$D$3:$D$172,0),19)</f>
        <v>#N/A</v>
      </c>
      <c r="AL23" s="351" t="e">
        <f>INDEX(Problématiques_compétences!$D$3:$BA$172,MATCH(Progression_Cycle4!AL$4,Problématiques_compétences!$D$3:$D$172,0),19)</f>
        <v>#N/A</v>
      </c>
    </row>
    <row r="24" spans="1:38" ht="30" x14ac:dyDescent="0.25">
      <c r="A24" s="707"/>
      <c r="B24" s="355" t="s">
        <v>193</v>
      </c>
      <c r="C24" s="360" t="s">
        <v>203</v>
      </c>
      <c r="D24" s="346" t="s">
        <v>195</v>
      </c>
      <c r="E24" s="347"/>
      <c r="F24" s="347"/>
      <c r="G24" s="349"/>
      <c r="H24" s="350">
        <f>COUNTIF(I24:AL24,"x")</f>
        <v>0</v>
      </c>
      <c r="I24" s="351" t="e">
        <f>INDEX(Problématiques_compétences!$D$3:$BA$172,MATCH(Progression_Cycle4!I$4,Problématiques_compétences!$D$3:$D$172,0),20)</f>
        <v>#N/A</v>
      </c>
      <c r="J24" s="351" t="e">
        <f>INDEX(Problématiques_compétences!$D$3:$BA$172,MATCH(Progression_Cycle4!J$4,Problématiques_compétences!$D$3:$D$172,0),20)</f>
        <v>#N/A</v>
      </c>
      <c r="K24" s="351" t="e">
        <f>INDEX(Problématiques_compétences!$D$3:$BA$172,MATCH(Progression_Cycle4!K$4,Problématiques_compétences!$D$3:$D$172,0),20)</f>
        <v>#N/A</v>
      </c>
      <c r="L24" s="351" t="e">
        <f>INDEX(Problématiques_compétences!$D$3:$BA$172,MATCH(Progression_Cycle4!L$4,Problématiques_compétences!$D$3:$D$172,0),20)</f>
        <v>#N/A</v>
      </c>
      <c r="M24" s="351" t="e">
        <f>INDEX(Problématiques_compétences!$D$3:$BA$172,MATCH(Progression_Cycle4!M$4,Problématiques_compétences!$D$3:$D$172,0),20)</f>
        <v>#N/A</v>
      </c>
      <c r="N24" s="351" t="e">
        <f>INDEX(Problématiques_compétences!$D$3:$BA$172,MATCH(Progression_Cycle4!N$4,Problématiques_compétences!$D$3:$D$172,0),20)</f>
        <v>#N/A</v>
      </c>
      <c r="O24" s="351" t="e">
        <f>INDEX(Problématiques_compétences!$D$3:$BA$172,MATCH(Progression_Cycle4!O$4,Problématiques_compétences!$D$3:$D$172,0),20)</f>
        <v>#N/A</v>
      </c>
      <c r="P24" s="351" t="e">
        <f>INDEX(Problématiques_compétences!$D$3:$BA$172,MATCH(Progression_Cycle4!P$4,Problématiques_compétences!$D$3:$D$172,0),20)</f>
        <v>#N/A</v>
      </c>
      <c r="Q24" s="351" t="e">
        <f>INDEX(Problématiques_compétences!$D$3:$BA$172,MATCH(Progression_Cycle4!Q$4,Problématiques_compétences!$D$3:$D$172,0),20)</f>
        <v>#N/A</v>
      </c>
      <c r="R24" s="351" t="e">
        <f>INDEX(Problématiques_compétences!$D$3:$BA$172,MATCH(Progression_Cycle4!R$4,Problématiques_compétences!$D$3:$D$172,0),20)</f>
        <v>#N/A</v>
      </c>
      <c r="S24" s="351" t="e">
        <f>INDEX(Problématiques_compétences!$D$3:$BA$172,MATCH(Progression_Cycle4!S$4,Problématiques_compétences!$D$3:$D$172,0),20)</f>
        <v>#N/A</v>
      </c>
      <c r="T24" s="351" t="e">
        <f>INDEX(Problématiques_compétences!$D$3:$BA$172,MATCH(Progression_Cycle4!T$4,Problématiques_compétences!$D$3:$D$172,0),20)</f>
        <v>#N/A</v>
      </c>
      <c r="U24" s="351" t="e">
        <f>INDEX(Problématiques_compétences!$D$3:$BA$172,MATCH(Progression_Cycle4!U$4,Problématiques_compétences!$D$3:$D$172,0),20)</f>
        <v>#N/A</v>
      </c>
      <c r="V24" s="351" t="e">
        <f>INDEX(Problématiques_compétences!$D$3:$BA$172,MATCH(Progression_Cycle4!V$4,Problématiques_compétences!$D$3:$D$172,0),20)</f>
        <v>#N/A</v>
      </c>
      <c r="W24" s="351" t="e">
        <f>INDEX(Problématiques_compétences!$D$3:$BA$172,MATCH(Progression_Cycle4!W$4,Problématiques_compétences!$D$3:$D$172,0),20)</f>
        <v>#N/A</v>
      </c>
      <c r="X24" s="351" t="e">
        <f>INDEX(Problématiques_compétences!$D$3:$BA$172,MATCH(Progression_Cycle4!X$4,Problématiques_compétences!$D$3:$D$172,0),20)</f>
        <v>#N/A</v>
      </c>
      <c r="Y24" s="351" t="e">
        <f>INDEX(Problématiques_compétences!$D$3:$BA$172,MATCH(Progression_Cycle4!Y$4,Problématiques_compétences!$D$3:$D$172,0),20)</f>
        <v>#N/A</v>
      </c>
      <c r="Z24" s="351" t="e">
        <f>INDEX(Problématiques_compétences!$D$3:$BA$172,MATCH(Progression_Cycle4!Z$4,Problématiques_compétences!$D$3:$D$172,0),20)</f>
        <v>#N/A</v>
      </c>
      <c r="AA24" s="351" t="e">
        <f>INDEX(Problématiques_compétences!$D$3:$BA$172,MATCH(Progression_Cycle4!AA$4,Problématiques_compétences!$D$3:$D$172,0),20)</f>
        <v>#N/A</v>
      </c>
      <c r="AB24" s="351" t="e">
        <f>INDEX(Problématiques_compétences!$D$3:$BA$172,MATCH(Progression_Cycle4!AB$4,Problématiques_compétences!$D$3:$D$172,0),20)</f>
        <v>#N/A</v>
      </c>
      <c r="AC24" s="351" t="e">
        <f>INDEX(Problématiques_compétences!$D$3:$BA$172,MATCH(Progression_Cycle4!AC$4,Problématiques_compétences!$D$3:$D$172,0),20)</f>
        <v>#N/A</v>
      </c>
      <c r="AD24" s="351" t="e">
        <f>INDEX(Problématiques_compétences!$D$3:$BA$172,MATCH(Progression_Cycle4!AD$4,Problématiques_compétences!$D$3:$D$172,0),20)</f>
        <v>#N/A</v>
      </c>
      <c r="AE24" s="351" t="e">
        <f>INDEX(Problématiques_compétences!$D$3:$BA$172,MATCH(Progression_Cycle4!AE$4,Problématiques_compétences!$D$3:$D$172,0),20)</f>
        <v>#N/A</v>
      </c>
      <c r="AF24" s="351" t="e">
        <f>INDEX(Problématiques_compétences!$D$3:$BA$172,MATCH(Progression_Cycle4!AF$4,Problématiques_compétences!$D$3:$D$172,0),20)</f>
        <v>#N/A</v>
      </c>
      <c r="AG24" s="351" t="e">
        <f>INDEX(Problématiques_compétences!$D$3:$BA$172,MATCH(Progression_Cycle4!AG$4,Problématiques_compétences!$D$3:$D$172,0),20)</f>
        <v>#N/A</v>
      </c>
      <c r="AH24" s="351" t="e">
        <f>INDEX(Problématiques_compétences!$D$3:$BA$172,MATCH(Progression_Cycle4!AH$4,Problématiques_compétences!$D$3:$D$172,0),20)</f>
        <v>#N/A</v>
      </c>
      <c r="AI24" s="351" t="e">
        <f>INDEX(Problématiques_compétences!$D$3:$BA$172,MATCH(Progression_Cycle4!AI$4,Problématiques_compétences!$D$3:$D$172,0),20)</f>
        <v>#N/A</v>
      </c>
      <c r="AJ24" s="351" t="e">
        <f>INDEX(Problématiques_compétences!$D$3:$BA$172,MATCH(Progression_Cycle4!AJ$4,Problématiques_compétences!$D$3:$D$172,0),20)</f>
        <v>#N/A</v>
      </c>
      <c r="AK24" s="351" t="e">
        <f>INDEX(Problématiques_compétences!$D$3:$BA$172,MATCH(Progression_Cycle4!AK$4,Problématiques_compétences!$D$3:$D$172,0),20)</f>
        <v>#N/A</v>
      </c>
      <c r="AL24" s="351" t="e">
        <f>INDEX(Problématiques_compétences!$D$3:$BA$172,MATCH(Progression_Cycle4!AL$4,Problématiques_compétences!$D$3:$D$172,0),20)</f>
        <v>#N/A</v>
      </c>
    </row>
    <row r="25" spans="1:38" ht="26.25" customHeight="1" x14ac:dyDescent="0.25">
      <c r="A25" s="134" t="s">
        <v>201</v>
      </c>
      <c r="B25" s="341">
        <v>4</v>
      </c>
      <c r="C25" s="342" t="s">
        <v>202</v>
      </c>
      <c r="D25" s="363"/>
      <c r="E25" s="364"/>
      <c r="F25" s="364"/>
      <c r="G25" s="365"/>
      <c r="H25" s="366"/>
      <c r="I25" s="367"/>
      <c r="J25" s="367"/>
      <c r="K25" s="367"/>
      <c r="L25" s="367"/>
      <c r="M25" s="367"/>
      <c r="N25" s="367"/>
      <c r="O25" s="367"/>
      <c r="P25" s="367"/>
      <c r="Q25" s="367"/>
      <c r="R25" s="367"/>
      <c r="S25" s="367"/>
      <c r="T25" s="367"/>
      <c r="U25" s="367"/>
      <c r="V25" s="367"/>
      <c r="W25" s="367"/>
      <c r="X25" s="367"/>
      <c r="Y25" s="367"/>
      <c r="Z25" s="367"/>
      <c r="AA25" s="367"/>
      <c r="AB25" s="367"/>
      <c r="AC25" s="367"/>
      <c r="AD25" s="367"/>
      <c r="AE25" s="367"/>
      <c r="AF25" s="367"/>
      <c r="AG25" s="367"/>
      <c r="AH25" s="367"/>
      <c r="AI25" s="367"/>
      <c r="AJ25" s="367"/>
      <c r="AK25" s="367"/>
      <c r="AL25" s="367"/>
    </row>
    <row r="26" spans="1:38" ht="30" x14ac:dyDescent="0.25">
      <c r="A26" s="368"/>
      <c r="B26" s="369" t="s">
        <v>206</v>
      </c>
      <c r="C26" s="357" t="s">
        <v>408</v>
      </c>
      <c r="D26" s="354"/>
      <c r="E26" s="362" t="s">
        <v>208</v>
      </c>
      <c r="F26" s="348" t="s">
        <v>209</v>
      </c>
      <c r="G26" s="349"/>
      <c r="H26" s="350">
        <f>COUNTIF(I26:AL26,"x")</f>
        <v>0</v>
      </c>
      <c r="I26" s="351" t="e">
        <f>INDEX(Problématiques_compétences!$D$3:$BA$172,MATCH(Progression_Cycle4!I$4,Problématiques_compétences!$D$3:$D$172,0),21)</f>
        <v>#N/A</v>
      </c>
      <c r="J26" s="351" t="e">
        <f>INDEX(Problématiques_compétences!$D$3:$BA$172,MATCH(Progression_Cycle4!J$4,Problématiques_compétences!$D$3:$D$172,0),21)</f>
        <v>#N/A</v>
      </c>
      <c r="K26" s="351" t="e">
        <f>INDEX(Problématiques_compétences!$D$3:$BA$172,MATCH(Progression_Cycle4!K$4,Problématiques_compétences!$D$3:$D$172,0),21)</f>
        <v>#N/A</v>
      </c>
      <c r="L26" s="351" t="e">
        <f>INDEX(Problématiques_compétences!$D$3:$BA$172,MATCH(Progression_Cycle4!L$4,Problématiques_compétences!$D$3:$D$172,0),21)</f>
        <v>#N/A</v>
      </c>
      <c r="M26" s="351" t="e">
        <f>INDEX(Problématiques_compétences!$D$3:$BA$172,MATCH(Progression_Cycle4!M$4,Problématiques_compétences!$D$3:$D$172,0),21)</f>
        <v>#N/A</v>
      </c>
      <c r="N26" s="351" t="e">
        <f>INDEX(Problématiques_compétences!$D$3:$BA$172,MATCH(Progression_Cycle4!N$4,Problématiques_compétences!$D$3:$D$172,0),21)</f>
        <v>#N/A</v>
      </c>
      <c r="O26" s="351" t="e">
        <f>INDEX(Problématiques_compétences!$D$3:$BA$172,MATCH(Progression_Cycle4!O$4,Problématiques_compétences!$D$3:$D$172,0),21)</f>
        <v>#N/A</v>
      </c>
      <c r="P26" s="351" t="e">
        <f>INDEX(Problématiques_compétences!$D$3:$BA$172,MATCH(Progression_Cycle4!P$4,Problématiques_compétences!$D$3:$D$172,0),21)</f>
        <v>#N/A</v>
      </c>
      <c r="Q26" s="351" t="e">
        <f>INDEX(Problématiques_compétences!$D$3:$BA$172,MATCH(Progression_Cycle4!Q$4,Problématiques_compétences!$D$3:$D$172,0),21)</f>
        <v>#N/A</v>
      </c>
      <c r="R26" s="351" t="e">
        <f>INDEX(Problématiques_compétences!$D$3:$BA$172,MATCH(Progression_Cycle4!R$4,Problématiques_compétences!$D$3:$D$172,0),21)</f>
        <v>#N/A</v>
      </c>
      <c r="S26" s="351" t="e">
        <f>INDEX(Problématiques_compétences!$D$3:$BA$172,MATCH(Progression_Cycle4!S$4,Problématiques_compétences!$D$3:$D$172,0),21)</f>
        <v>#N/A</v>
      </c>
      <c r="T26" s="351" t="e">
        <f>INDEX(Problématiques_compétences!$D$3:$BA$172,MATCH(Progression_Cycle4!T$4,Problématiques_compétences!$D$3:$D$172,0),21)</f>
        <v>#N/A</v>
      </c>
      <c r="U26" s="351" t="e">
        <f>INDEX(Problématiques_compétences!$D$3:$BA$172,MATCH(Progression_Cycle4!U$4,Problématiques_compétences!$D$3:$D$172,0),21)</f>
        <v>#N/A</v>
      </c>
      <c r="V26" s="351" t="e">
        <f>INDEX(Problématiques_compétences!$D$3:$BA$172,MATCH(Progression_Cycle4!V$4,Problématiques_compétences!$D$3:$D$172,0),21)</f>
        <v>#N/A</v>
      </c>
      <c r="W26" s="351" t="e">
        <f>INDEX(Problématiques_compétences!$D$3:$BA$172,MATCH(Progression_Cycle4!W$4,Problématiques_compétences!$D$3:$D$172,0),21)</f>
        <v>#N/A</v>
      </c>
      <c r="X26" s="351" t="e">
        <f>INDEX(Problématiques_compétences!$D$3:$BA$172,MATCH(Progression_Cycle4!X$4,Problématiques_compétences!$D$3:$D$172,0),21)</f>
        <v>#N/A</v>
      </c>
      <c r="Y26" s="351" t="e">
        <f>INDEX(Problématiques_compétences!$D$3:$BA$172,MATCH(Progression_Cycle4!Y$4,Problématiques_compétences!$D$3:$D$172,0),21)</f>
        <v>#N/A</v>
      </c>
      <c r="Z26" s="351" t="e">
        <f>INDEX(Problématiques_compétences!$D$3:$BA$172,MATCH(Progression_Cycle4!Z$4,Problématiques_compétences!$D$3:$D$172,0),21)</f>
        <v>#N/A</v>
      </c>
      <c r="AA26" s="351" t="e">
        <f>INDEX(Problématiques_compétences!$D$3:$BA$172,MATCH(Progression_Cycle4!AA$4,Problématiques_compétences!$D$3:$D$172,0),21)</f>
        <v>#N/A</v>
      </c>
      <c r="AB26" s="351" t="e">
        <f>INDEX(Problématiques_compétences!$D$3:$BA$172,MATCH(Progression_Cycle4!AB$4,Problématiques_compétences!$D$3:$D$172,0),21)</f>
        <v>#N/A</v>
      </c>
      <c r="AC26" s="351" t="e">
        <f>INDEX(Problématiques_compétences!$D$3:$BA$172,MATCH(Progression_Cycle4!AC$4,Problématiques_compétences!$D$3:$D$172,0),21)</f>
        <v>#N/A</v>
      </c>
      <c r="AD26" s="351" t="e">
        <f>INDEX(Problématiques_compétences!$D$3:$BA$172,MATCH(Progression_Cycle4!AD$4,Problématiques_compétences!$D$3:$D$172,0),21)</f>
        <v>#N/A</v>
      </c>
      <c r="AE26" s="351" t="e">
        <f>INDEX(Problématiques_compétences!$D$3:$BA$172,MATCH(Progression_Cycle4!AE$4,Problématiques_compétences!$D$3:$D$172,0),21)</f>
        <v>#N/A</v>
      </c>
      <c r="AF26" s="351" t="e">
        <f>INDEX(Problématiques_compétences!$D$3:$BA$172,MATCH(Progression_Cycle4!AF$4,Problématiques_compétences!$D$3:$D$172,0),21)</f>
        <v>#N/A</v>
      </c>
      <c r="AG26" s="351" t="e">
        <f>INDEX(Problématiques_compétences!$D$3:$BA$172,MATCH(Progression_Cycle4!AG$4,Problématiques_compétences!$D$3:$D$172,0),21)</f>
        <v>#N/A</v>
      </c>
      <c r="AH26" s="351" t="e">
        <f>INDEX(Problématiques_compétences!$D$3:$BA$172,MATCH(Progression_Cycle4!AH$4,Problématiques_compétences!$D$3:$D$172,0),21)</f>
        <v>#N/A</v>
      </c>
      <c r="AI26" s="351" t="e">
        <f>INDEX(Problématiques_compétences!$D$3:$BA$172,MATCH(Progression_Cycle4!AI$4,Problématiques_compétences!$D$3:$D$172,0),21)</f>
        <v>#N/A</v>
      </c>
      <c r="AJ26" s="351" t="e">
        <f>INDEX(Problématiques_compétences!$D$3:$BA$172,MATCH(Progression_Cycle4!AJ$4,Problématiques_compétences!$D$3:$D$172,0),21)</f>
        <v>#N/A</v>
      </c>
      <c r="AK26" s="351" t="e">
        <f>INDEX(Problématiques_compétences!$D$3:$BA$172,MATCH(Progression_Cycle4!AK$4,Problématiques_compétences!$D$3:$D$172,0),21)</f>
        <v>#N/A</v>
      </c>
      <c r="AL26" s="351" t="e">
        <f>INDEX(Problématiques_compétences!$D$3:$BA$172,MATCH(Progression_Cycle4!AL$4,Problématiques_compétences!$D$3:$D$172,0),21)</f>
        <v>#N/A</v>
      </c>
    </row>
    <row r="27" spans="1:38" ht="30" x14ac:dyDescent="0.25">
      <c r="A27" s="370"/>
      <c r="B27" s="371" t="s">
        <v>210</v>
      </c>
      <c r="C27" s="360" t="s">
        <v>409</v>
      </c>
      <c r="D27" s="354"/>
      <c r="E27" s="347"/>
      <c r="F27" s="347"/>
      <c r="G27" s="361" t="s">
        <v>212</v>
      </c>
      <c r="H27" s="350">
        <f>COUNTIF(I27:AL27,"x")</f>
        <v>0</v>
      </c>
      <c r="I27" s="351" t="e">
        <f>INDEX(Problématiques_compétences!$D$3:$BA$172,MATCH(Progression_Cycle4!I$4,Problématiques_compétences!$D$3:$D$172,0),22)</f>
        <v>#N/A</v>
      </c>
      <c r="J27" s="351" t="e">
        <f>INDEX(Problématiques_compétences!$D$3:$BA$172,MATCH(Progression_Cycle4!J$4,Problématiques_compétences!$D$3:$D$172,0),22)</f>
        <v>#N/A</v>
      </c>
      <c r="K27" s="351" t="e">
        <f>INDEX(Problématiques_compétences!$D$3:$BA$172,MATCH(Progression_Cycle4!K$4,Problématiques_compétences!$D$3:$D$172,0),22)</f>
        <v>#N/A</v>
      </c>
      <c r="L27" s="351" t="e">
        <f>INDEX(Problématiques_compétences!$D$3:$BA$172,MATCH(Progression_Cycle4!L$4,Problématiques_compétences!$D$3:$D$172,0),22)</f>
        <v>#N/A</v>
      </c>
      <c r="M27" s="351" t="e">
        <f>INDEX(Problématiques_compétences!$D$3:$BA$172,MATCH(Progression_Cycle4!M$4,Problématiques_compétences!$D$3:$D$172,0),22)</f>
        <v>#N/A</v>
      </c>
      <c r="N27" s="351" t="e">
        <f>INDEX(Problématiques_compétences!$D$3:$BA$172,MATCH(Progression_Cycle4!N$4,Problématiques_compétences!$D$3:$D$172,0),22)</f>
        <v>#N/A</v>
      </c>
      <c r="O27" s="351" t="e">
        <f>INDEX(Problématiques_compétences!$D$3:$BA$172,MATCH(Progression_Cycle4!O$4,Problématiques_compétences!$D$3:$D$172,0),22)</f>
        <v>#N/A</v>
      </c>
      <c r="P27" s="351" t="e">
        <f>INDEX(Problématiques_compétences!$D$3:$BA$172,MATCH(Progression_Cycle4!P$4,Problématiques_compétences!$D$3:$D$172,0),22)</f>
        <v>#N/A</v>
      </c>
      <c r="Q27" s="351" t="e">
        <f>INDEX(Problématiques_compétences!$D$3:$BA$172,MATCH(Progression_Cycle4!Q$4,Problématiques_compétences!$D$3:$D$172,0),22)</f>
        <v>#N/A</v>
      </c>
      <c r="R27" s="351" t="e">
        <f>INDEX(Problématiques_compétences!$D$3:$BA$172,MATCH(Progression_Cycle4!R$4,Problématiques_compétences!$D$3:$D$172,0),22)</f>
        <v>#N/A</v>
      </c>
      <c r="S27" s="351" t="e">
        <f>INDEX(Problématiques_compétences!$D$3:$BA$172,MATCH(Progression_Cycle4!S$4,Problématiques_compétences!$D$3:$D$172,0),22)</f>
        <v>#N/A</v>
      </c>
      <c r="T27" s="351" t="e">
        <f>INDEX(Problématiques_compétences!$D$3:$BA$172,MATCH(Progression_Cycle4!T$4,Problématiques_compétences!$D$3:$D$172,0),22)</f>
        <v>#N/A</v>
      </c>
      <c r="U27" s="351" t="e">
        <f>INDEX(Problématiques_compétences!$D$3:$BA$172,MATCH(Progression_Cycle4!U$4,Problématiques_compétences!$D$3:$D$172,0),22)</f>
        <v>#N/A</v>
      </c>
      <c r="V27" s="351" t="e">
        <f>INDEX(Problématiques_compétences!$D$3:$BA$172,MATCH(Progression_Cycle4!V$4,Problématiques_compétences!$D$3:$D$172,0),22)</f>
        <v>#N/A</v>
      </c>
      <c r="W27" s="351" t="e">
        <f>INDEX(Problématiques_compétences!$D$3:$BA$172,MATCH(Progression_Cycle4!W$4,Problématiques_compétences!$D$3:$D$172,0),22)</f>
        <v>#N/A</v>
      </c>
      <c r="X27" s="351" t="e">
        <f>INDEX(Problématiques_compétences!$D$3:$BA$172,MATCH(Progression_Cycle4!X$4,Problématiques_compétences!$D$3:$D$172,0),22)</f>
        <v>#N/A</v>
      </c>
      <c r="Y27" s="351" t="e">
        <f>INDEX(Problématiques_compétences!$D$3:$BA$172,MATCH(Progression_Cycle4!Y$4,Problématiques_compétences!$D$3:$D$172,0),22)</f>
        <v>#N/A</v>
      </c>
      <c r="Z27" s="351" t="e">
        <f>INDEX(Problématiques_compétences!$D$3:$BA$172,MATCH(Progression_Cycle4!Z$4,Problématiques_compétences!$D$3:$D$172,0),22)</f>
        <v>#N/A</v>
      </c>
      <c r="AA27" s="351" t="e">
        <f>INDEX(Problématiques_compétences!$D$3:$BA$172,MATCH(Progression_Cycle4!AA$4,Problématiques_compétences!$D$3:$D$172,0),22)</f>
        <v>#N/A</v>
      </c>
      <c r="AB27" s="351" t="e">
        <f>INDEX(Problématiques_compétences!$D$3:$BA$172,MATCH(Progression_Cycle4!AB$4,Problématiques_compétences!$D$3:$D$172,0),22)</f>
        <v>#N/A</v>
      </c>
      <c r="AC27" s="351" t="e">
        <f>INDEX(Problématiques_compétences!$D$3:$BA$172,MATCH(Progression_Cycle4!AC$4,Problématiques_compétences!$D$3:$D$172,0),22)</f>
        <v>#N/A</v>
      </c>
      <c r="AD27" s="351" t="e">
        <f>INDEX(Problématiques_compétences!$D$3:$BA$172,MATCH(Progression_Cycle4!AD$4,Problématiques_compétences!$D$3:$D$172,0),22)</f>
        <v>#N/A</v>
      </c>
      <c r="AE27" s="351" t="e">
        <f>INDEX(Problématiques_compétences!$D$3:$BA$172,MATCH(Progression_Cycle4!AE$4,Problématiques_compétences!$D$3:$D$172,0),22)</f>
        <v>#N/A</v>
      </c>
      <c r="AF27" s="351" t="e">
        <f>INDEX(Problématiques_compétences!$D$3:$BA$172,MATCH(Progression_Cycle4!AF$4,Problématiques_compétences!$D$3:$D$172,0),22)</f>
        <v>#N/A</v>
      </c>
      <c r="AG27" s="351" t="e">
        <f>INDEX(Problématiques_compétences!$D$3:$BA$172,MATCH(Progression_Cycle4!AG$4,Problématiques_compétences!$D$3:$D$172,0),22)</f>
        <v>#N/A</v>
      </c>
      <c r="AH27" s="351" t="e">
        <f>INDEX(Problématiques_compétences!$D$3:$BA$172,MATCH(Progression_Cycle4!AH$4,Problématiques_compétences!$D$3:$D$172,0),22)</f>
        <v>#N/A</v>
      </c>
      <c r="AI27" s="351" t="e">
        <f>INDEX(Problématiques_compétences!$D$3:$BA$172,MATCH(Progression_Cycle4!AI$4,Problématiques_compétences!$D$3:$D$172,0),22)</f>
        <v>#N/A</v>
      </c>
      <c r="AJ27" s="351" t="e">
        <f>INDEX(Problématiques_compétences!$D$3:$BA$172,MATCH(Progression_Cycle4!AJ$4,Problématiques_compétences!$D$3:$D$172,0),22)</f>
        <v>#N/A</v>
      </c>
      <c r="AK27" s="351" t="e">
        <f>INDEX(Problématiques_compétences!$D$3:$BA$172,MATCH(Progression_Cycle4!AK$4,Problématiques_compétences!$D$3:$D$172,0),22)</f>
        <v>#N/A</v>
      </c>
      <c r="AL27" s="351" t="e">
        <f>INDEX(Problématiques_compétences!$D$3:$BA$172,MATCH(Progression_Cycle4!AL$4,Problématiques_compétences!$D$3:$D$172,0),22)</f>
        <v>#N/A</v>
      </c>
    </row>
    <row r="28" spans="1:38" ht="15" customHeight="1" x14ac:dyDescent="0.25">
      <c r="A28" s="707" t="s">
        <v>179</v>
      </c>
      <c r="B28" s="341">
        <v>5</v>
      </c>
      <c r="C28" s="342" t="s">
        <v>215</v>
      </c>
      <c r="D28" s="731"/>
      <c r="E28" s="731"/>
      <c r="F28" s="731"/>
      <c r="G28" s="731"/>
      <c r="H28" s="731"/>
      <c r="I28" s="731"/>
      <c r="J28" s="731"/>
      <c r="K28" s="731"/>
      <c r="L28" s="731"/>
      <c r="M28" s="731"/>
      <c r="N28" s="731"/>
      <c r="O28" s="731"/>
      <c r="P28" s="731"/>
      <c r="Q28" s="731"/>
      <c r="R28" s="731"/>
      <c r="S28" s="731"/>
      <c r="T28" s="731"/>
      <c r="U28" s="731"/>
      <c r="V28" s="731"/>
      <c r="W28" s="731"/>
      <c r="X28" s="731"/>
      <c r="Y28" s="731"/>
      <c r="Z28" s="731"/>
      <c r="AA28" s="731"/>
      <c r="AB28" s="731"/>
      <c r="AC28" s="731"/>
      <c r="AD28" s="731"/>
      <c r="AE28" s="731"/>
      <c r="AF28" s="731"/>
      <c r="AG28" s="731"/>
      <c r="AH28" s="731"/>
      <c r="AI28" s="731"/>
      <c r="AJ28" s="731"/>
      <c r="AK28" s="731"/>
      <c r="AL28" s="731"/>
    </row>
    <row r="29" spans="1:38" ht="30" x14ac:dyDescent="0.25">
      <c r="A29" s="707"/>
      <c r="B29" s="344" t="s">
        <v>219</v>
      </c>
      <c r="C29" s="357" t="s">
        <v>410</v>
      </c>
      <c r="D29" s="354"/>
      <c r="E29" s="347"/>
      <c r="F29" s="348" t="s">
        <v>221</v>
      </c>
      <c r="G29" s="349"/>
      <c r="H29" s="350">
        <f>COUNTIF(I29:AL29,"x")</f>
        <v>0</v>
      </c>
      <c r="I29" s="351" t="e">
        <f>INDEX(Problématiques_compétences!$D$3:$BA$172,MATCH(Progression_Cycle4!I$4,Problématiques_compétences!$D$3:$D$172,0),23)</f>
        <v>#N/A</v>
      </c>
      <c r="J29" s="351" t="e">
        <f>INDEX(Problématiques_compétences!$D$3:$BA$172,MATCH(Progression_Cycle4!J$4,Problématiques_compétences!$D$3:$D$172,0),23)</f>
        <v>#N/A</v>
      </c>
      <c r="K29" s="351" t="e">
        <f>INDEX(Problématiques_compétences!$D$3:$BA$172,MATCH(Progression_Cycle4!K$4,Problématiques_compétences!$D$3:$D$172,0),23)</f>
        <v>#N/A</v>
      </c>
      <c r="L29" s="351" t="e">
        <f>INDEX(Problématiques_compétences!$D$3:$BA$172,MATCH(Progression_Cycle4!L$4,Problématiques_compétences!$D$3:$D$172,0),23)</f>
        <v>#N/A</v>
      </c>
      <c r="M29" s="351" t="e">
        <f>INDEX(Problématiques_compétences!$D$3:$BA$172,MATCH(Progression_Cycle4!M$4,Problématiques_compétences!$D$3:$D$172,0),23)</f>
        <v>#N/A</v>
      </c>
      <c r="N29" s="351" t="e">
        <f>INDEX(Problématiques_compétences!$D$3:$BA$172,MATCH(Progression_Cycle4!N$4,Problématiques_compétences!$D$3:$D$172,0),23)</f>
        <v>#N/A</v>
      </c>
      <c r="O29" s="351" t="e">
        <f>INDEX(Problématiques_compétences!$D$3:$BA$172,MATCH(Progression_Cycle4!O$4,Problématiques_compétences!$D$3:$D$172,0),23)</f>
        <v>#N/A</v>
      </c>
      <c r="P29" s="351" t="e">
        <f>INDEX(Problématiques_compétences!$D$3:$BA$172,MATCH(Progression_Cycle4!P$4,Problématiques_compétences!$D$3:$D$172,0),23)</f>
        <v>#N/A</v>
      </c>
      <c r="Q29" s="351" t="e">
        <f>INDEX(Problématiques_compétences!$D$3:$BA$172,MATCH(Progression_Cycle4!Q$4,Problématiques_compétences!$D$3:$D$172,0),23)</f>
        <v>#N/A</v>
      </c>
      <c r="R29" s="351" t="e">
        <f>INDEX(Problématiques_compétences!$D$3:$BA$172,MATCH(Progression_Cycle4!R$4,Problématiques_compétences!$D$3:$D$172,0),23)</f>
        <v>#N/A</v>
      </c>
      <c r="S29" s="351" t="e">
        <f>INDEX(Problématiques_compétences!$D$3:$BA$172,MATCH(Progression_Cycle4!S$4,Problématiques_compétences!$D$3:$D$172,0),23)</f>
        <v>#N/A</v>
      </c>
      <c r="T29" s="351" t="e">
        <f>INDEX(Problématiques_compétences!$D$3:$BA$172,MATCH(Progression_Cycle4!T$4,Problématiques_compétences!$D$3:$D$172,0),23)</f>
        <v>#N/A</v>
      </c>
      <c r="U29" s="351" t="e">
        <f>INDEX(Problématiques_compétences!$D$3:$BA$172,MATCH(Progression_Cycle4!U$4,Problématiques_compétences!$D$3:$D$172,0),23)</f>
        <v>#N/A</v>
      </c>
      <c r="V29" s="351" t="e">
        <f>INDEX(Problématiques_compétences!$D$3:$BA$172,MATCH(Progression_Cycle4!V$4,Problématiques_compétences!$D$3:$D$172,0),23)</f>
        <v>#N/A</v>
      </c>
      <c r="W29" s="351" t="e">
        <f>INDEX(Problématiques_compétences!$D$3:$BA$172,MATCH(Progression_Cycle4!W$4,Problématiques_compétences!$D$3:$D$172,0),23)</f>
        <v>#N/A</v>
      </c>
      <c r="X29" s="351" t="e">
        <f>INDEX(Problématiques_compétences!$D$3:$BA$172,MATCH(Progression_Cycle4!X$4,Problématiques_compétences!$D$3:$D$172,0),23)</f>
        <v>#N/A</v>
      </c>
      <c r="Y29" s="351" t="e">
        <f>INDEX(Problématiques_compétences!$D$3:$BA$172,MATCH(Progression_Cycle4!Y$4,Problématiques_compétences!$D$3:$D$172,0),23)</f>
        <v>#N/A</v>
      </c>
      <c r="Z29" s="351" t="e">
        <f>INDEX(Problématiques_compétences!$D$3:$BA$172,MATCH(Progression_Cycle4!Z$4,Problématiques_compétences!$D$3:$D$172,0),23)</f>
        <v>#N/A</v>
      </c>
      <c r="AA29" s="351" t="e">
        <f>INDEX(Problématiques_compétences!$D$3:$BA$172,MATCH(Progression_Cycle4!AA$4,Problématiques_compétences!$D$3:$D$172,0),23)</f>
        <v>#N/A</v>
      </c>
      <c r="AB29" s="351" t="e">
        <f>INDEX(Problématiques_compétences!$D$3:$BA$172,MATCH(Progression_Cycle4!AB$4,Problématiques_compétences!$D$3:$D$172,0),23)</f>
        <v>#N/A</v>
      </c>
      <c r="AC29" s="351" t="e">
        <f>INDEX(Problématiques_compétences!$D$3:$BA$172,MATCH(Progression_Cycle4!AC$4,Problématiques_compétences!$D$3:$D$172,0),23)</f>
        <v>#N/A</v>
      </c>
      <c r="AD29" s="351" t="e">
        <f>INDEX(Problématiques_compétences!$D$3:$BA$172,MATCH(Progression_Cycle4!AD$4,Problématiques_compétences!$D$3:$D$172,0),23)</f>
        <v>#N/A</v>
      </c>
      <c r="AE29" s="351" t="e">
        <f>INDEX(Problématiques_compétences!$D$3:$BA$172,MATCH(Progression_Cycle4!AE$4,Problématiques_compétences!$D$3:$D$172,0),23)</f>
        <v>#N/A</v>
      </c>
      <c r="AF29" s="351" t="e">
        <f>INDEX(Problématiques_compétences!$D$3:$BA$172,MATCH(Progression_Cycle4!AF$4,Problématiques_compétences!$D$3:$D$172,0),23)</f>
        <v>#N/A</v>
      </c>
      <c r="AG29" s="351" t="e">
        <f>INDEX(Problématiques_compétences!$D$3:$BA$172,MATCH(Progression_Cycle4!AG$4,Problématiques_compétences!$D$3:$D$172,0),23)</f>
        <v>#N/A</v>
      </c>
      <c r="AH29" s="351" t="e">
        <f>INDEX(Problématiques_compétences!$D$3:$BA$172,MATCH(Progression_Cycle4!AH$4,Problématiques_compétences!$D$3:$D$172,0),23)</f>
        <v>#N/A</v>
      </c>
      <c r="AI29" s="351" t="e">
        <f>INDEX(Problématiques_compétences!$D$3:$BA$172,MATCH(Progression_Cycle4!AI$4,Problématiques_compétences!$D$3:$D$172,0),23)</f>
        <v>#N/A</v>
      </c>
      <c r="AJ29" s="351" t="e">
        <f>INDEX(Problématiques_compétences!$D$3:$BA$172,MATCH(Progression_Cycle4!AJ$4,Problématiques_compétences!$D$3:$D$172,0),23)</f>
        <v>#N/A</v>
      </c>
      <c r="AK29" s="351" t="e">
        <f>INDEX(Problématiques_compétences!$D$3:$BA$172,MATCH(Progression_Cycle4!AK$4,Problématiques_compétences!$D$3:$D$172,0),23)</f>
        <v>#N/A</v>
      </c>
      <c r="AL29" s="351" t="e">
        <f>INDEX(Problématiques_compétences!$D$3:$BA$172,MATCH(Progression_Cycle4!AL$4,Problématiques_compétences!$D$3:$D$172,0),23)</f>
        <v>#N/A</v>
      </c>
    </row>
    <row r="30" spans="1:38" x14ac:dyDescent="0.25">
      <c r="A30" s="707"/>
      <c r="B30" s="344" t="s">
        <v>222</v>
      </c>
      <c r="C30" s="357" t="s">
        <v>197</v>
      </c>
      <c r="D30" s="346" t="s">
        <v>196</v>
      </c>
      <c r="E30" s="347"/>
      <c r="F30" s="347"/>
      <c r="G30" s="349"/>
      <c r="H30" s="350">
        <f>COUNTIF(I30:AL30,"x")</f>
        <v>0</v>
      </c>
      <c r="I30" s="351" t="e">
        <f>INDEX(Problématiques_compétences!$D$3:$BA$172,MATCH(Progression_Cycle4!I$4,Problématiques_compétences!$D$3:$D$172,0),24)</f>
        <v>#N/A</v>
      </c>
      <c r="J30" s="351" t="e">
        <f>INDEX(Problématiques_compétences!$D$3:$BA$172,MATCH(Progression_Cycle4!J$4,Problématiques_compétences!$D$3:$D$172,0),24)</f>
        <v>#N/A</v>
      </c>
      <c r="K30" s="351" t="e">
        <f>INDEX(Problématiques_compétences!$D$3:$BA$172,MATCH(Progression_Cycle4!K$4,Problématiques_compétences!$D$3:$D$172,0),24)</f>
        <v>#N/A</v>
      </c>
      <c r="L30" s="351" t="e">
        <f>INDEX(Problématiques_compétences!$D$3:$BA$172,MATCH(Progression_Cycle4!L$4,Problématiques_compétences!$D$3:$D$172,0),24)</f>
        <v>#N/A</v>
      </c>
      <c r="M30" s="351" t="e">
        <f>INDEX(Problématiques_compétences!$D$3:$BA$172,MATCH(Progression_Cycle4!M$4,Problématiques_compétences!$D$3:$D$172,0),24)</f>
        <v>#N/A</v>
      </c>
      <c r="N30" s="351" t="e">
        <f>INDEX(Problématiques_compétences!$D$3:$BA$172,MATCH(Progression_Cycle4!N$4,Problématiques_compétences!$D$3:$D$172,0),24)</f>
        <v>#N/A</v>
      </c>
      <c r="O30" s="351" t="e">
        <f>INDEX(Problématiques_compétences!$D$3:$BA$172,MATCH(Progression_Cycle4!O$4,Problématiques_compétences!$D$3:$D$172,0),24)</f>
        <v>#N/A</v>
      </c>
      <c r="P30" s="351" t="e">
        <f>INDEX(Problématiques_compétences!$D$3:$BA$172,MATCH(Progression_Cycle4!P$4,Problématiques_compétences!$D$3:$D$172,0),24)</f>
        <v>#N/A</v>
      </c>
      <c r="Q30" s="351" t="e">
        <f>INDEX(Problématiques_compétences!$D$3:$BA$172,MATCH(Progression_Cycle4!Q$4,Problématiques_compétences!$D$3:$D$172,0),24)</f>
        <v>#N/A</v>
      </c>
      <c r="R30" s="351" t="e">
        <f>INDEX(Problématiques_compétences!$D$3:$BA$172,MATCH(Progression_Cycle4!R$4,Problématiques_compétences!$D$3:$D$172,0),24)</f>
        <v>#N/A</v>
      </c>
      <c r="S30" s="351" t="e">
        <f>INDEX(Problématiques_compétences!$D$3:$BA$172,MATCH(Progression_Cycle4!S$4,Problématiques_compétences!$D$3:$D$172,0),24)</f>
        <v>#N/A</v>
      </c>
      <c r="T30" s="351" t="e">
        <f>INDEX(Problématiques_compétences!$D$3:$BA$172,MATCH(Progression_Cycle4!T$4,Problématiques_compétences!$D$3:$D$172,0),24)</f>
        <v>#N/A</v>
      </c>
      <c r="U30" s="351" t="e">
        <f>INDEX(Problématiques_compétences!$D$3:$BA$172,MATCH(Progression_Cycle4!U$4,Problématiques_compétences!$D$3:$D$172,0),24)</f>
        <v>#N/A</v>
      </c>
      <c r="V30" s="351" t="e">
        <f>INDEX(Problématiques_compétences!$D$3:$BA$172,MATCH(Progression_Cycle4!V$4,Problématiques_compétences!$D$3:$D$172,0),24)</f>
        <v>#N/A</v>
      </c>
      <c r="W30" s="351" t="e">
        <f>INDEX(Problématiques_compétences!$D$3:$BA$172,MATCH(Progression_Cycle4!W$4,Problématiques_compétences!$D$3:$D$172,0),24)</f>
        <v>#N/A</v>
      </c>
      <c r="X30" s="351" t="e">
        <f>INDEX(Problématiques_compétences!$D$3:$BA$172,MATCH(Progression_Cycle4!X$4,Problématiques_compétences!$D$3:$D$172,0),24)</f>
        <v>#N/A</v>
      </c>
      <c r="Y30" s="351" t="e">
        <f>INDEX(Problématiques_compétences!$D$3:$BA$172,MATCH(Progression_Cycle4!Y$4,Problématiques_compétences!$D$3:$D$172,0),24)</f>
        <v>#N/A</v>
      </c>
      <c r="Z30" s="351" t="e">
        <f>INDEX(Problématiques_compétences!$D$3:$BA$172,MATCH(Progression_Cycle4!Z$4,Problématiques_compétences!$D$3:$D$172,0),24)</f>
        <v>#N/A</v>
      </c>
      <c r="AA30" s="351" t="e">
        <f>INDEX(Problématiques_compétences!$D$3:$BA$172,MATCH(Progression_Cycle4!AA$4,Problématiques_compétences!$D$3:$D$172,0),24)</f>
        <v>#N/A</v>
      </c>
      <c r="AB30" s="351" t="e">
        <f>INDEX(Problématiques_compétences!$D$3:$BA$172,MATCH(Progression_Cycle4!AB$4,Problématiques_compétences!$D$3:$D$172,0),24)</f>
        <v>#N/A</v>
      </c>
      <c r="AC30" s="351" t="e">
        <f>INDEX(Problématiques_compétences!$D$3:$BA$172,MATCH(Progression_Cycle4!AC$4,Problématiques_compétences!$D$3:$D$172,0),24)</f>
        <v>#N/A</v>
      </c>
      <c r="AD30" s="351" t="e">
        <f>INDEX(Problématiques_compétences!$D$3:$BA$172,MATCH(Progression_Cycle4!AD$4,Problématiques_compétences!$D$3:$D$172,0),24)</f>
        <v>#N/A</v>
      </c>
      <c r="AE30" s="351" t="e">
        <f>INDEX(Problématiques_compétences!$D$3:$BA$172,MATCH(Progression_Cycle4!AE$4,Problématiques_compétences!$D$3:$D$172,0),24)</f>
        <v>#N/A</v>
      </c>
      <c r="AF30" s="351" t="e">
        <f>INDEX(Problématiques_compétences!$D$3:$BA$172,MATCH(Progression_Cycle4!AF$4,Problématiques_compétences!$D$3:$D$172,0),24)</f>
        <v>#N/A</v>
      </c>
      <c r="AG30" s="351" t="e">
        <f>INDEX(Problématiques_compétences!$D$3:$BA$172,MATCH(Progression_Cycle4!AG$4,Problématiques_compétences!$D$3:$D$172,0),24)</f>
        <v>#N/A</v>
      </c>
      <c r="AH30" s="351" t="e">
        <f>INDEX(Problématiques_compétences!$D$3:$BA$172,MATCH(Progression_Cycle4!AH$4,Problématiques_compétences!$D$3:$D$172,0),24)</f>
        <v>#N/A</v>
      </c>
      <c r="AI30" s="351" t="e">
        <f>INDEX(Problématiques_compétences!$D$3:$BA$172,MATCH(Progression_Cycle4!AI$4,Problématiques_compétences!$D$3:$D$172,0),24)</f>
        <v>#N/A</v>
      </c>
      <c r="AJ30" s="351" t="e">
        <f>INDEX(Problématiques_compétences!$D$3:$BA$172,MATCH(Progression_Cycle4!AJ$4,Problématiques_compétences!$D$3:$D$172,0),24)</f>
        <v>#N/A</v>
      </c>
      <c r="AK30" s="351" t="e">
        <f>INDEX(Problématiques_compétences!$D$3:$BA$172,MATCH(Progression_Cycle4!AK$4,Problématiques_compétences!$D$3:$D$172,0),24)</f>
        <v>#N/A</v>
      </c>
      <c r="AL30" s="351" t="e">
        <f>INDEX(Problématiques_compétences!$D$3:$BA$172,MATCH(Progression_Cycle4!AL$4,Problématiques_compétences!$D$3:$D$172,0),24)</f>
        <v>#N/A</v>
      </c>
    </row>
    <row r="31" spans="1:38" x14ac:dyDescent="0.25">
      <c r="A31" s="707"/>
      <c r="B31" s="344" t="s">
        <v>224</v>
      </c>
      <c r="C31" s="357" t="s">
        <v>411</v>
      </c>
      <c r="D31" s="354"/>
      <c r="E31" s="362" t="s">
        <v>190</v>
      </c>
      <c r="F31" s="347"/>
      <c r="G31" s="349"/>
      <c r="H31" s="350">
        <f>COUNTIF(I31:AL31,"x")</f>
        <v>0</v>
      </c>
      <c r="I31" s="351" t="e">
        <f>INDEX(Problématiques_compétences!$D$3:$BA$172,MATCH(Progression_Cycle4!I$4,Problématiques_compétences!$D$3:$D$172,0),25)</f>
        <v>#N/A</v>
      </c>
      <c r="J31" s="351" t="e">
        <f>INDEX(Problématiques_compétences!$D$3:$BA$172,MATCH(Progression_Cycle4!J$4,Problématiques_compétences!$D$3:$D$172,0),25)</f>
        <v>#N/A</v>
      </c>
      <c r="K31" s="351" t="e">
        <f>INDEX(Problématiques_compétences!$D$3:$BA$172,MATCH(Progression_Cycle4!K$4,Problématiques_compétences!$D$3:$D$172,0),25)</f>
        <v>#N/A</v>
      </c>
      <c r="L31" s="351" t="e">
        <f>INDEX(Problématiques_compétences!$D$3:$BA$172,MATCH(Progression_Cycle4!L$4,Problématiques_compétences!$D$3:$D$172,0),25)</f>
        <v>#N/A</v>
      </c>
      <c r="M31" s="351" t="e">
        <f>INDEX(Problématiques_compétences!$D$3:$BA$172,MATCH(Progression_Cycle4!M$4,Problématiques_compétences!$D$3:$D$172,0),25)</f>
        <v>#N/A</v>
      </c>
      <c r="N31" s="351" t="e">
        <f>INDEX(Problématiques_compétences!$D$3:$BA$172,MATCH(Progression_Cycle4!N$4,Problématiques_compétences!$D$3:$D$172,0),25)</f>
        <v>#N/A</v>
      </c>
      <c r="O31" s="351" t="e">
        <f>INDEX(Problématiques_compétences!$D$3:$BA$172,MATCH(Progression_Cycle4!O$4,Problématiques_compétences!$D$3:$D$172,0),25)</f>
        <v>#N/A</v>
      </c>
      <c r="P31" s="351" t="e">
        <f>INDEX(Problématiques_compétences!$D$3:$BA$172,MATCH(Progression_Cycle4!P$4,Problématiques_compétences!$D$3:$D$172,0),25)</f>
        <v>#N/A</v>
      </c>
      <c r="Q31" s="351" t="e">
        <f>INDEX(Problématiques_compétences!$D$3:$BA$172,MATCH(Progression_Cycle4!Q$4,Problématiques_compétences!$D$3:$D$172,0),25)</f>
        <v>#N/A</v>
      </c>
      <c r="R31" s="351" t="e">
        <f>INDEX(Problématiques_compétences!$D$3:$BA$172,MATCH(Progression_Cycle4!R$4,Problématiques_compétences!$D$3:$D$172,0),25)</f>
        <v>#N/A</v>
      </c>
      <c r="S31" s="351" t="e">
        <f>INDEX(Problématiques_compétences!$D$3:$BA$172,MATCH(Progression_Cycle4!S$4,Problématiques_compétences!$D$3:$D$172,0),25)</f>
        <v>#N/A</v>
      </c>
      <c r="T31" s="351" t="e">
        <f>INDEX(Problématiques_compétences!$D$3:$BA$172,MATCH(Progression_Cycle4!T$4,Problématiques_compétences!$D$3:$D$172,0),25)</f>
        <v>#N/A</v>
      </c>
      <c r="U31" s="351" t="e">
        <f>INDEX(Problématiques_compétences!$D$3:$BA$172,MATCH(Progression_Cycle4!U$4,Problématiques_compétences!$D$3:$D$172,0),25)</f>
        <v>#N/A</v>
      </c>
      <c r="V31" s="351" t="e">
        <f>INDEX(Problématiques_compétences!$D$3:$BA$172,MATCH(Progression_Cycle4!V$4,Problématiques_compétences!$D$3:$D$172,0),25)</f>
        <v>#N/A</v>
      </c>
      <c r="W31" s="351" t="e">
        <f>INDEX(Problématiques_compétences!$D$3:$BA$172,MATCH(Progression_Cycle4!W$4,Problématiques_compétences!$D$3:$D$172,0),25)</f>
        <v>#N/A</v>
      </c>
      <c r="X31" s="351" t="e">
        <f>INDEX(Problématiques_compétences!$D$3:$BA$172,MATCH(Progression_Cycle4!X$4,Problématiques_compétences!$D$3:$D$172,0),25)</f>
        <v>#N/A</v>
      </c>
      <c r="Y31" s="351" t="e">
        <f>INDEX(Problématiques_compétences!$D$3:$BA$172,MATCH(Progression_Cycle4!Y$4,Problématiques_compétences!$D$3:$D$172,0),25)</f>
        <v>#N/A</v>
      </c>
      <c r="Z31" s="351" t="e">
        <f>INDEX(Problématiques_compétences!$D$3:$BA$172,MATCH(Progression_Cycle4!Z$4,Problématiques_compétences!$D$3:$D$172,0),25)</f>
        <v>#N/A</v>
      </c>
      <c r="AA31" s="351" t="e">
        <f>INDEX(Problématiques_compétences!$D$3:$BA$172,MATCH(Progression_Cycle4!AA$4,Problématiques_compétences!$D$3:$D$172,0),25)</f>
        <v>#N/A</v>
      </c>
      <c r="AB31" s="351" t="e">
        <f>INDEX(Problématiques_compétences!$D$3:$BA$172,MATCH(Progression_Cycle4!AB$4,Problématiques_compétences!$D$3:$D$172,0),25)</f>
        <v>#N/A</v>
      </c>
      <c r="AC31" s="351" t="e">
        <f>INDEX(Problématiques_compétences!$D$3:$BA$172,MATCH(Progression_Cycle4!AC$4,Problématiques_compétences!$D$3:$D$172,0),25)</f>
        <v>#N/A</v>
      </c>
      <c r="AD31" s="351" t="e">
        <f>INDEX(Problématiques_compétences!$D$3:$BA$172,MATCH(Progression_Cycle4!AD$4,Problématiques_compétences!$D$3:$D$172,0),25)</f>
        <v>#N/A</v>
      </c>
      <c r="AE31" s="351" t="e">
        <f>INDEX(Problématiques_compétences!$D$3:$BA$172,MATCH(Progression_Cycle4!AE$4,Problématiques_compétences!$D$3:$D$172,0),25)</f>
        <v>#N/A</v>
      </c>
      <c r="AF31" s="351" t="e">
        <f>INDEX(Problématiques_compétences!$D$3:$BA$172,MATCH(Progression_Cycle4!AF$4,Problématiques_compétences!$D$3:$D$172,0),25)</f>
        <v>#N/A</v>
      </c>
      <c r="AG31" s="351" t="e">
        <f>INDEX(Problématiques_compétences!$D$3:$BA$172,MATCH(Progression_Cycle4!AG$4,Problématiques_compétences!$D$3:$D$172,0),25)</f>
        <v>#N/A</v>
      </c>
      <c r="AH31" s="351" t="e">
        <f>INDEX(Problématiques_compétences!$D$3:$BA$172,MATCH(Progression_Cycle4!AH$4,Problématiques_compétences!$D$3:$D$172,0),25)</f>
        <v>#N/A</v>
      </c>
      <c r="AI31" s="351" t="e">
        <f>INDEX(Problématiques_compétences!$D$3:$BA$172,MATCH(Progression_Cycle4!AI$4,Problématiques_compétences!$D$3:$D$172,0),25)</f>
        <v>#N/A</v>
      </c>
      <c r="AJ31" s="351" t="e">
        <f>INDEX(Problématiques_compétences!$D$3:$BA$172,MATCH(Progression_Cycle4!AJ$4,Problématiques_compétences!$D$3:$D$172,0),25)</f>
        <v>#N/A</v>
      </c>
      <c r="AK31" s="351" t="e">
        <f>INDEX(Problématiques_compétences!$D$3:$BA$172,MATCH(Progression_Cycle4!AK$4,Problématiques_compétences!$D$3:$D$172,0),25)</f>
        <v>#N/A</v>
      </c>
      <c r="AL31" s="351" t="e">
        <f>INDEX(Problématiques_compétences!$D$3:$BA$172,MATCH(Progression_Cycle4!AL$4,Problématiques_compétences!$D$3:$D$172,0),25)</f>
        <v>#N/A</v>
      </c>
    </row>
    <row r="32" spans="1:38" x14ac:dyDescent="0.25">
      <c r="A32" s="707"/>
      <c r="B32" s="352" t="s">
        <v>226</v>
      </c>
      <c r="C32" s="359" t="s">
        <v>412</v>
      </c>
      <c r="D32" s="354"/>
      <c r="E32" s="347"/>
      <c r="F32" s="347"/>
      <c r="G32" s="361" t="s">
        <v>176</v>
      </c>
      <c r="H32" s="350">
        <f>COUNTIF(I32:AL32,"x")</f>
        <v>0</v>
      </c>
      <c r="I32" s="351" t="e">
        <f>INDEX(Problématiques_compétences!$D$3:$BA$172,MATCH(Progression_Cycle4!I$4,Problématiques_compétences!$D$3:$D$172,0),26)</f>
        <v>#N/A</v>
      </c>
      <c r="J32" s="351" t="e">
        <f>INDEX(Problématiques_compétences!$D$3:$BA$172,MATCH(Progression_Cycle4!J$4,Problématiques_compétences!$D$3:$D$172,0),26)</f>
        <v>#N/A</v>
      </c>
      <c r="K32" s="351" t="e">
        <f>INDEX(Problématiques_compétences!$D$3:$BA$172,MATCH(Progression_Cycle4!K$4,Problématiques_compétences!$D$3:$D$172,0),26)</f>
        <v>#N/A</v>
      </c>
      <c r="L32" s="351" t="e">
        <f>INDEX(Problématiques_compétences!$D$3:$BA$172,MATCH(Progression_Cycle4!L$4,Problématiques_compétences!$D$3:$D$172,0),26)</f>
        <v>#N/A</v>
      </c>
      <c r="M32" s="351" t="e">
        <f>INDEX(Problématiques_compétences!$D$3:$BA$172,MATCH(Progression_Cycle4!M$4,Problématiques_compétences!$D$3:$D$172,0),26)</f>
        <v>#N/A</v>
      </c>
      <c r="N32" s="351" t="e">
        <f>INDEX(Problématiques_compétences!$D$3:$BA$172,MATCH(Progression_Cycle4!N$4,Problématiques_compétences!$D$3:$D$172,0),26)</f>
        <v>#N/A</v>
      </c>
      <c r="O32" s="351" t="e">
        <f>INDEX(Problématiques_compétences!$D$3:$BA$172,MATCH(Progression_Cycle4!O$4,Problématiques_compétences!$D$3:$D$172,0),26)</f>
        <v>#N/A</v>
      </c>
      <c r="P32" s="351" t="e">
        <f>INDEX(Problématiques_compétences!$D$3:$BA$172,MATCH(Progression_Cycle4!P$4,Problématiques_compétences!$D$3:$D$172,0),26)</f>
        <v>#N/A</v>
      </c>
      <c r="Q32" s="351" t="e">
        <f>INDEX(Problématiques_compétences!$D$3:$BA$172,MATCH(Progression_Cycle4!Q$4,Problématiques_compétences!$D$3:$D$172,0),26)</f>
        <v>#N/A</v>
      </c>
      <c r="R32" s="351" t="e">
        <f>INDEX(Problématiques_compétences!$D$3:$BA$172,MATCH(Progression_Cycle4!R$4,Problématiques_compétences!$D$3:$D$172,0),26)</f>
        <v>#N/A</v>
      </c>
      <c r="S32" s="351" t="e">
        <f>INDEX(Problématiques_compétences!$D$3:$BA$172,MATCH(Progression_Cycle4!S$4,Problématiques_compétences!$D$3:$D$172,0),26)</f>
        <v>#N/A</v>
      </c>
      <c r="T32" s="351" t="e">
        <f>INDEX(Problématiques_compétences!$D$3:$BA$172,MATCH(Progression_Cycle4!T$4,Problématiques_compétences!$D$3:$D$172,0),26)</f>
        <v>#N/A</v>
      </c>
      <c r="U32" s="351" t="e">
        <f>INDEX(Problématiques_compétences!$D$3:$BA$172,MATCH(Progression_Cycle4!U$4,Problématiques_compétences!$D$3:$D$172,0),26)</f>
        <v>#N/A</v>
      </c>
      <c r="V32" s="351" t="e">
        <f>INDEX(Problématiques_compétences!$D$3:$BA$172,MATCH(Progression_Cycle4!V$4,Problématiques_compétences!$D$3:$D$172,0),26)</f>
        <v>#N/A</v>
      </c>
      <c r="W32" s="351" t="e">
        <f>INDEX(Problématiques_compétences!$D$3:$BA$172,MATCH(Progression_Cycle4!W$4,Problématiques_compétences!$D$3:$D$172,0),26)</f>
        <v>#N/A</v>
      </c>
      <c r="X32" s="351" t="e">
        <f>INDEX(Problématiques_compétences!$D$3:$BA$172,MATCH(Progression_Cycle4!X$4,Problématiques_compétences!$D$3:$D$172,0),26)</f>
        <v>#N/A</v>
      </c>
      <c r="Y32" s="351" t="e">
        <f>INDEX(Problématiques_compétences!$D$3:$BA$172,MATCH(Progression_Cycle4!Y$4,Problématiques_compétences!$D$3:$D$172,0),26)</f>
        <v>#N/A</v>
      </c>
      <c r="Z32" s="351" t="e">
        <f>INDEX(Problématiques_compétences!$D$3:$BA$172,MATCH(Progression_Cycle4!Z$4,Problématiques_compétences!$D$3:$D$172,0),26)</f>
        <v>#N/A</v>
      </c>
      <c r="AA32" s="351" t="e">
        <f>INDEX(Problématiques_compétences!$D$3:$BA$172,MATCH(Progression_Cycle4!AA$4,Problématiques_compétences!$D$3:$D$172,0),26)</f>
        <v>#N/A</v>
      </c>
      <c r="AB32" s="351" t="e">
        <f>INDEX(Problématiques_compétences!$D$3:$BA$172,MATCH(Progression_Cycle4!AB$4,Problématiques_compétences!$D$3:$D$172,0),26)</f>
        <v>#N/A</v>
      </c>
      <c r="AC32" s="351" t="e">
        <f>INDEX(Problématiques_compétences!$D$3:$BA$172,MATCH(Progression_Cycle4!AC$4,Problématiques_compétences!$D$3:$D$172,0),26)</f>
        <v>#N/A</v>
      </c>
      <c r="AD32" s="351" t="e">
        <f>INDEX(Problématiques_compétences!$D$3:$BA$172,MATCH(Progression_Cycle4!AD$4,Problématiques_compétences!$D$3:$D$172,0),26)</f>
        <v>#N/A</v>
      </c>
      <c r="AE32" s="351" t="e">
        <f>INDEX(Problématiques_compétences!$D$3:$BA$172,MATCH(Progression_Cycle4!AE$4,Problématiques_compétences!$D$3:$D$172,0),26)</f>
        <v>#N/A</v>
      </c>
      <c r="AF32" s="351" t="e">
        <f>INDEX(Problématiques_compétences!$D$3:$BA$172,MATCH(Progression_Cycle4!AF$4,Problématiques_compétences!$D$3:$D$172,0),26)</f>
        <v>#N/A</v>
      </c>
      <c r="AG32" s="351" t="e">
        <f>INDEX(Problématiques_compétences!$D$3:$BA$172,MATCH(Progression_Cycle4!AG$4,Problématiques_compétences!$D$3:$D$172,0),26)</f>
        <v>#N/A</v>
      </c>
      <c r="AH32" s="351" t="e">
        <f>INDEX(Problématiques_compétences!$D$3:$BA$172,MATCH(Progression_Cycle4!AH$4,Problématiques_compétences!$D$3:$D$172,0),26)</f>
        <v>#N/A</v>
      </c>
      <c r="AI32" s="351" t="e">
        <f>INDEX(Problématiques_compétences!$D$3:$BA$172,MATCH(Progression_Cycle4!AI$4,Problématiques_compétences!$D$3:$D$172,0),26)</f>
        <v>#N/A</v>
      </c>
      <c r="AJ32" s="351" t="e">
        <f>INDEX(Problématiques_compétences!$D$3:$BA$172,MATCH(Progression_Cycle4!AJ$4,Problématiques_compétences!$D$3:$D$172,0),26)</f>
        <v>#N/A</v>
      </c>
      <c r="AK32" s="351" t="e">
        <f>INDEX(Problématiques_compétences!$D$3:$BA$172,MATCH(Progression_Cycle4!AK$4,Problématiques_compétences!$D$3:$D$172,0),26)</f>
        <v>#N/A</v>
      </c>
      <c r="AL32" s="351" t="e">
        <f>INDEX(Problématiques_compétences!$D$3:$BA$172,MATCH(Progression_Cycle4!AL$4,Problématiques_compétences!$D$3:$D$172,0),26)</f>
        <v>#N/A</v>
      </c>
    </row>
    <row r="33" spans="1:38" x14ac:dyDescent="0.25">
      <c r="A33" s="707"/>
      <c r="B33" s="355" t="s">
        <v>228</v>
      </c>
      <c r="C33" s="360" t="s">
        <v>413</v>
      </c>
      <c r="D33" s="354"/>
      <c r="E33" s="347"/>
      <c r="F33" s="347"/>
      <c r="G33" s="361" t="s">
        <v>212</v>
      </c>
      <c r="H33" s="350">
        <f>COUNTIF(I33:AL33,"x")</f>
        <v>0</v>
      </c>
      <c r="I33" s="351" t="e">
        <f>INDEX(Problématiques_compétences!$D$3:$BA$172,MATCH(Progression_Cycle4!I$4,Problématiques_compétences!$D$3:$D$172,0),27)</f>
        <v>#N/A</v>
      </c>
      <c r="J33" s="351" t="e">
        <f>INDEX(Problématiques_compétences!$D$3:$BA$172,MATCH(Progression_Cycle4!J$4,Problématiques_compétences!$D$3:$D$172,0),27)</f>
        <v>#N/A</v>
      </c>
      <c r="K33" s="351" t="e">
        <f>INDEX(Problématiques_compétences!$D$3:$BA$172,MATCH(Progression_Cycle4!K$4,Problématiques_compétences!$D$3:$D$172,0),27)</f>
        <v>#N/A</v>
      </c>
      <c r="L33" s="351" t="e">
        <f>INDEX(Problématiques_compétences!$D$3:$BA$172,MATCH(Progression_Cycle4!L$4,Problématiques_compétences!$D$3:$D$172,0),27)</f>
        <v>#N/A</v>
      </c>
      <c r="M33" s="351" t="e">
        <f>INDEX(Problématiques_compétences!$D$3:$BA$172,MATCH(Progression_Cycle4!M$4,Problématiques_compétences!$D$3:$D$172,0),27)</f>
        <v>#N/A</v>
      </c>
      <c r="N33" s="351" t="e">
        <f>INDEX(Problématiques_compétences!$D$3:$BA$172,MATCH(Progression_Cycle4!N$4,Problématiques_compétences!$D$3:$D$172,0),27)</f>
        <v>#N/A</v>
      </c>
      <c r="O33" s="351" t="e">
        <f>INDEX(Problématiques_compétences!$D$3:$BA$172,MATCH(Progression_Cycle4!O$4,Problématiques_compétences!$D$3:$D$172,0),27)</f>
        <v>#N/A</v>
      </c>
      <c r="P33" s="351" t="e">
        <f>INDEX(Problématiques_compétences!$D$3:$BA$172,MATCH(Progression_Cycle4!P$4,Problématiques_compétences!$D$3:$D$172,0),27)</f>
        <v>#N/A</v>
      </c>
      <c r="Q33" s="351" t="e">
        <f>INDEX(Problématiques_compétences!$D$3:$BA$172,MATCH(Progression_Cycle4!Q$4,Problématiques_compétences!$D$3:$D$172,0),27)</f>
        <v>#N/A</v>
      </c>
      <c r="R33" s="351" t="e">
        <f>INDEX(Problématiques_compétences!$D$3:$BA$172,MATCH(Progression_Cycle4!R$4,Problématiques_compétences!$D$3:$D$172,0),27)</f>
        <v>#N/A</v>
      </c>
      <c r="S33" s="351" t="e">
        <f>INDEX(Problématiques_compétences!$D$3:$BA$172,MATCH(Progression_Cycle4!S$4,Problématiques_compétences!$D$3:$D$172,0),27)</f>
        <v>#N/A</v>
      </c>
      <c r="T33" s="351" t="e">
        <f>INDEX(Problématiques_compétences!$D$3:$BA$172,MATCH(Progression_Cycle4!T$4,Problématiques_compétences!$D$3:$D$172,0),27)</f>
        <v>#N/A</v>
      </c>
      <c r="U33" s="351" t="e">
        <f>INDEX(Problématiques_compétences!$D$3:$BA$172,MATCH(Progression_Cycle4!U$4,Problématiques_compétences!$D$3:$D$172,0),27)</f>
        <v>#N/A</v>
      </c>
      <c r="V33" s="351" t="e">
        <f>INDEX(Problématiques_compétences!$D$3:$BA$172,MATCH(Progression_Cycle4!V$4,Problématiques_compétences!$D$3:$D$172,0),27)</f>
        <v>#N/A</v>
      </c>
      <c r="W33" s="351" t="e">
        <f>INDEX(Problématiques_compétences!$D$3:$BA$172,MATCH(Progression_Cycle4!W$4,Problématiques_compétences!$D$3:$D$172,0),27)</f>
        <v>#N/A</v>
      </c>
      <c r="X33" s="351" t="e">
        <f>INDEX(Problématiques_compétences!$D$3:$BA$172,MATCH(Progression_Cycle4!X$4,Problématiques_compétences!$D$3:$D$172,0),27)</f>
        <v>#N/A</v>
      </c>
      <c r="Y33" s="351" t="e">
        <f>INDEX(Problématiques_compétences!$D$3:$BA$172,MATCH(Progression_Cycle4!Y$4,Problématiques_compétences!$D$3:$D$172,0),27)</f>
        <v>#N/A</v>
      </c>
      <c r="Z33" s="351" t="e">
        <f>INDEX(Problématiques_compétences!$D$3:$BA$172,MATCH(Progression_Cycle4!Z$4,Problématiques_compétences!$D$3:$D$172,0),27)</f>
        <v>#N/A</v>
      </c>
      <c r="AA33" s="351" t="e">
        <f>INDEX(Problématiques_compétences!$D$3:$BA$172,MATCH(Progression_Cycle4!AA$4,Problématiques_compétences!$D$3:$D$172,0),27)</f>
        <v>#N/A</v>
      </c>
      <c r="AB33" s="351" t="e">
        <f>INDEX(Problématiques_compétences!$D$3:$BA$172,MATCH(Progression_Cycle4!AB$4,Problématiques_compétences!$D$3:$D$172,0),27)</f>
        <v>#N/A</v>
      </c>
      <c r="AC33" s="351" t="e">
        <f>INDEX(Problématiques_compétences!$D$3:$BA$172,MATCH(Progression_Cycle4!AC$4,Problématiques_compétences!$D$3:$D$172,0),27)</f>
        <v>#N/A</v>
      </c>
      <c r="AD33" s="351" t="e">
        <f>INDEX(Problématiques_compétences!$D$3:$BA$172,MATCH(Progression_Cycle4!AD$4,Problématiques_compétences!$D$3:$D$172,0),27)</f>
        <v>#N/A</v>
      </c>
      <c r="AE33" s="351" t="e">
        <f>INDEX(Problématiques_compétences!$D$3:$BA$172,MATCH(Progression_Cycle4!AE$4,Problématiques_compétences!$D$3:$D$172,0),27)</f>
        <v>#N/A</v>
      </c>
      <c r="AF33" s="351" t="e">
        <f>INDEX(Problématiques_compétences!$D$3:$BA$172,MATCH(Progression_Cycle4!AF$4,Problématiques_compétences!$D$3:$D$172,0),27)</f>
        <v>#N/A</v>
      </c>
      <c r="AG33" s="351" t="e">
        <f>INDEX(Problématiques_compétences!$D$3:$BA$172,MATCH(Progression_Cycle4!AG$4,Problématiques_compétences!$D$3:$D$172,0),27)</f>
        <v>#N/A</v>
      </c>
      <c r="AH33" s="351" t="e">
        <f>INDEX(Problématiques_compétences!$D$3:$BA$172,MATCH(Progression_Cycle4!AH$4,Problématiques_compétences!$D$3:$D$172,0),27)</f>
        <v>#N/A</v>
      </c>
      <c r="AI33" s="351" t="e">
        <f>INDEX(Problématiques_compétences!$D$3:$BA$172,MATCH(Progression_Cycle4!AI$4,Problématiques_compétences!$D$3:$D$172,0),27)</f>
        <v>#N/A</v>
      </c>
      <c r="AJ33" s="351" t="e">
        <f>INDEX(Problématiques_compétences!$D$3:$BA$172,MATCH(Progression_Cycle4!AJ$4,Problématiques_compétences!$D$3:$D$172,0),27)</f>
        <v>#N/A</v>
      </c>
      <c r="AK33" s="351" t="e">
        <f>INDEX(Problématiques_compétences!$D$3:$BA$172,MATCH(Progression_Cycle4!AK$4,Problématiques_compétences!$D$3:$D$172,0),27)</f>
        <v>#N/A</v>
      </c>
      <c r="AL33" s="351" t="e">
        <f>INDEX(Problématiques_compétences!$D$3:$BA$172,MATCH(Progression_Cycle4!AL$4,Problématiques_compétences!$D$3:$D$172,0),27)</f>
        <v>#N/A</v>
      </c>
    </row>
    <row r="34" spans="1:38" ht="30" x14ac:dyDescent="0.25">
      <c r="A34" s="146" t="s">
        <v>231</v>
      </c>
      <c r="B34" s="341">
        <v>6</v>
      </c>
      <c r="C34" s="342" t="s">
        <v>232</v>
      </c>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731"/>
      <c r="AB34" s="731"/>
      <c r="AC34" s="731"/>
      <c r="AD34" s="731"/>
      <c r="AE34" s="731"/>
      <c r="AF34" s="731"/>
      <c r="AG34" s="731"/>
      <c r="AH34" s="731"/>
      <c r="AI34" s="731"/>
      <c r="AJ34" s="731"/>
      <c r="AK34" s="731"/>
      <c r="AL34" s="731"/>
    </row>
    <row r="35" spans="1:38" ht="45" x14ac:dyDescent="0.25">
      <c r="A35" s="147" t="s">
        <v>234</v>
      </c>
      <c r="B35" s="344" t="s">
        <v>235</v>
      </c>
      <c r="C35" s="357" t="s">
        <v>238</v>
      </c>
      <c r="D35" s="354"/>
      <c r="E35" s="362" t="s">
        <v>237</v>
      </c>
      <c r="F35" s="347"/>
      <c r="G35" s="349"/>
      <c r="H35" s="350">
        <f>COUNTIF(I35:AL35,"x")</f>
        <v>0</v>
      </c>
      <c r="I35" s="351" t="e">
        <f>INDEX(Problématiques_compétences!$D$3:$BA$172,MATCH(Progression_Cycle4!I$4,Problématiques_compétences!$D$3:$D$172,0),30)</f>
        <v>#N/A</v>
      </c>
      <c r="J35" s="351" t="e">
        <f>INDEX(Problématiques_compétences!$D$3:$BA$172,MATCH(Progression_Cycle4!J$4,Problématiques_compétences!$D$3:$D$172,0),30)</f>
        <v>#N/A</v>
      </c>
      <c r="K35" s="351" t="e">
        <f>INDEX(Problématiques_compétences!$D$3:$BA$172,MATCH(Progression_Cycle4!K$4,Problématiques_compétences!$D$3:$D$172,0),30)</f>
        <v>#N/A</v>
      </c>
      <c r="L35" s="351" t="e">
        <f>INDEX(Problématiques_compétences!$D$3:$BA$172,MATCH(Progression_Cycle4!L$4,Problématiques_compétences!$D$3:$D$172,0),30)</f>
        <v>#N/A</v>
      </c>
      <c r="M35" s="351" t="e">
        <f>INDEX(Problématiques_compétences!$D$3:$BA$172,MATCH(Progression_Cycle4!M$4,Problématiques_compétences!$D$3:$D$172,0),30)</f>
        <v>#N/A</v>
      </c>
      <c r="N35" s="351" t="e">
        <f>INDEX(Problématiques_compétences!$D$3:$BA$172,MATCH(Progression_Cycle4!N$4,Problématiques_compétences!$D$3:$D$172,0),30)</f>
        <v>#N/A</v>
      </c>
      <c r="O35" s="351" t="e">
        <f>INDEX(Problématiques_compétences!$D$3:$BA$172,MATCH(Progression_Cycle4!O$4,Problématiques_compétences!$D$3:$D$172,0),30)</f>
        <v>#N/A</v>
      </c>
      <c r="P35" s="351" t="e">
        <f>INDEX(Problématiques_compétences!$D$3:$BA$172,MATCH(Progression_Cycle4!P$4,Problématiques_compétences!$D$3:$D$172,0),30)</f>
        <v>#N/A</v>
      </c>
      <c r="Q35" s="351" t="e">
        <f>INDEX(Problématiques_compétences!$D$3:$BA$172,MATCH(Progression_Cycle4!Q$4,Problématiques_compétences!$D$3:$D$172,0),30)</f>
        <v>#N/A</v>
      </c>
      <c r="R35" s="351" t="e">
        <f>INDEX(Problématiques_compétences!$D$3:$BA$172,MATCH(Progression_Cycle4!R$4,Problématiques_compétences!$D$3:$D$172,0),30)</f>
        <v>#N/A</v>
      </c>
      <c r="S35" s="351" t="e">
        <f>INDEX(Problématiques_compétences!$D$3:$BA$172,MATCH(Progression_Cycle4!S$4,Problématiques_compétences!$D$3:$D$172,0),30)</f>
        <v>#N/A</v>
      </c>
      <c r="T35" s="351" t="e">
        <f>INDEX(Problématiques_compétences!$D$3:$BA$172,MATCH(Progression_Cycle4!T$4,Problématiques_compétences!$D$3:$D$172,0),30)</f>
        <v>#N/A</v>
      </c>
      <c r="U35" s="351" t="e">
        <f>INDEX(Problématiques_compétences!$D$3:$BA$172,MATCH(Progression_Cycle4!U$4,Problématiques_compétences!$D$3:$D$172,0),30)</f>
        <v>#N/A</v>
      </c>
      <c r="V35" s="351" t="e">
        <f>INDEX(Problématiques_compétences!$D$3:$BA$172,MATCH(Progression_Cycle4!V$4,Problématiques_compétences!$D$3:$D$172,0),30)</f>
        <v>#N/A</v>
      </c>
      <c r="W35" s="351" t="e">
        <f>INDEX(Problématiques_compétences!$D$3:$BA$172,MATCH(Progression_Cycle4!W$4,Problématiques_compétences!$D$3:$D$172,0),30)</f>
        <v>#N/A</v>
      </c>
      <c r="X35" s="351" t="e">
        <f>INDEX(Problématiques_compétences!$D$3:$BA$172,MATCH(Progression_Cycle4!X$4,Problématiques_compétences!$D$3:$D$172,0),30)</f>
        <v>#N/A</v>
      </c>
      <c r="Y35" s="351" t="e">
        <f>INDEX(Problématiques_compétences!$D$3:$BA$172,MATCH(Progression_Cycle4!Y$4,Problématiques_compétences!$D$3:$D$172,0),30)</f>
        <v>#N/A</v>
      </c>
      <c r="Z35" s="351" t="e">
        <f>INDEX(Problématiques_compétences!$D$3:$BA$172,MATCH(Progression_Cycle4!Z$4,Problématiques_compétences!$D$3:$D$172,0),30)</f>
        <v>#N/A</v>
      </c>
      <c r="AA35" s="351" t="e">
        <f>INDEX(Problématiques_compétences!$D$3:$BA$172,MATCH(Progression_Cycle4!AA$4,Problématiques_compétences!$D$3:$D$172,0),30)</f>
        <v>#N/A</v>
      </c>
      <c r="AB35" s="351" t="e">
        <f>INDEX(Problématiques_compétences!$D$3:$BA$172,MATCH(Progression_Cycle4!AB$4,Problématiques_compétences!$D$3:$D$172,0),30)</f>
        <v>#N/A</v>
      </c>
      <c r="AC35" s="351" t="e">
        <f>INDEX(Problématiques_compétences!$D$3:$BA$172,MATCH(Progression_Cycle4!AC$4,Problématiques_compétences!$D$3:$D$172,0),30)</f>
        <v>#N/A</v>
      </c>
      <c r="AD35" s="351" t="e">
        <f>INDEX(Problématiques_compétences!$D$3:$BA$172,MATCH(Progression_Cycle4!AD$4,Problématiques_compétences!$D$3:$D$172,0),30)</f>
        <v>#N/A</v>
      </c>
      <c r="AE35" s="351" t="e">
        <f>INDEX(Problématiques_compétences!$D$3:$BA$172,MATCH(Progression_Cycle4!AE$4,Problématiques_compétences!$D$3:$D$172,0),30)</f>
        <v>#N/A</v>
      </c>
      <c r="AF35" s="351" t="e">
        <f>INDEX(Problématiques_compétences!$D$3:$BA$172,MATCH(Progression_Cycle4!AF$4,Problématiques_compétences!$D$3:$D$172,0),30)</f>
        <v>#N/A</v>
      </c>
      <c r="AG35" s="351" t="e">
        <f>INDEX(Problématiques_compétences!$D$3:$BA$172,MATCH(Progression_Cycle4!AG$4,Problématiques_compétences!$D$3:$D$172,0),30)</f>
        <v>#N/A</v>
      </c>
      <c r="AH35" s="351" t="e">
        <f>INDEX(Problématiques_compétences!$D$3:$BA$172,MATCH(Progression_Cycle4!AH$4,Problématiques_compétences!$D$3:$D$172,0),30)</f>
        <v>#N/A</v>
      </c>
      <c r="AI35" s="351" t="e">
        <f>INDEX(Problématiques_compétences!$D$3:$BA$172,MATCH(Progression_Cycle4!AI$4,Problématiques_compétences!$D$3:$D$172,0),30)</f>
        <v>#N/A</v>
      </c>
      <c r="AJ35" s="351" t="e">
        <f>INDEX(Problématiques_compétences!$D$3:$BA$172,MATCH(Progression_Cycle4!AJ$4,Problématiques_compétences!$D$3:$D$172,0),30)</f>
        <v>#N/A</v>
      </c>
      <c r="AK35" s="351" t="e">
        <f>INDEX(Problématiques_compétences!$D$3:$BA$172,MATCH(Progression_Cycle4!AK$4,Problématiques_compétences!$D$3:$D$172,0),30)</f>
        <v>#N/A</v>
      </c>
      <c r="AL35" s="351" t="e">
        <f>INDEX(Problématiques_compétences!$D$3:$BA$172,MATCH(Progression_Cycle4!AL$4,Problématiques_compétences!$D$3:$D$172,0),30)</f>
        <v>#N/A</v>
      </c>
    </row>
    <row r="36" spans="1:38" x14ac:dyDescent="0.25">
      <c r="A36" s="148"/>
      <c r="B36" s="344" t="s">
        <v>239</v>
      </c>
      <c r="C36" s="357" t="s">
        <v>414</v>
      </c>
      <c r="D36" s="354"/>
      <c r="E36" s="362" t="s">
        <v>245</v>
      </c>
      <c r="F36" s="347"/>
      <c r="G36" s="349"/>
      <c r="H36" s="350">
        <f>COUNTIF(I36:AL36,"x")</f>
        <v>0</v>
      </c>
      <c r="I36" s="351" t="e">
        <f>INDEX(Problématiques_compétences!$D$3:$BA$172,MATCH(Progression_Cycle4!I$4,Problématiques_compétences!$D$3:$D$172,0),31)</f>
        <v>#N/A</v>
      </c>
      <c r="J36" s="351" t="e">
        <f>INDEX(Problématiques_compétences!$D$3:$BA$172,MATCH(Progression_Cycle4!J$4,Problématiques_compétences!$D$3:$D$172,0),31)</f>
        <v>#N/A</v>
      </c>
      <c r="K36" s="351" t="e">
        <f>INDEX(Problématiques_compétences!$D$3:$BA$172,MATCH(Progression_Cycle4!K$4,Problématiques_compétences!$D$3:$D$172,0),31)</f>
        <v>#N/A</v>
      </c>
      <c r="L36" s="351" t="e">
        <f>INDEX(Problématiques_compétences!$D$3:$BA$172,MATCH(Progression_Cycle4!L$4,Problématiques_compétences!$D$3:$D$172,0),31)</f>
        <v>#N/A</v>
      </c>
      <c r="M36" s="351" t="e">
        <f>INDEX(Problématiques_compétences!$D$3:$BA$172,MATCH(Progression_Cycle4!M$4,Problématiques_compétences!$D$3:$D$172,0),31)</f>
        <v>#N/A</v>
      </c>
      <c r="N36" s="351" t="e">
        <f>INDEX(Problématiques_compétences!$D$3:$BA$172,MATCH(Progression_Cycle4!N$4,Problématiques_compétences!$D$3:$D$172,0),31)</f>
        <v>#N/A</v>
      </c>
      <c r="O36" s="351" t="e">
        <f>INDEX(Problématiques_compétences!$D$3:$BA$172,MATCH(Progression_Cycle4!O$4,Problématiques_compétences!$D$3:$D$172,0),31)</f>
        <v>#N/A</v>
      </c>
      <c r="P36" s="351" t="e">
        <f>INDEX(Problématiques_compétences!$D$3:$BA$172,MATCH(Progression_Cycle4!P$4,Problématiques_compétences!$D$3:$D$172,0),31)</f>
        <v>#N/A</v>
      </c>
      <c r="Q36" s="351" t="e">
        <f>INDEX(Problématiques_compétences!$D$3:$BA$172,MATCH(Progression_Cycle4!Q$4,Problématiques_compétences!$D$3:$D$172,0),31)</f>
        <v>#N/A</v>
      </c>
      <c r="R36" s="351" t="e">
        <f>INDEX(Problématiques_compétences!$D$3:$BA$172,MATCH(Progression_Cycle4!R$4,Problématiques_compétences!$D$3:$D$172,0),31)</f>
        <v>#N/A</v>
      </c>
      <c r="S36" s="351" t="e">
        <f>INDEX(Problématiques_compétences!$D$3:$BA$172,MATCH(Progression_Cycle4!S$4,Problématiques_compétences!$D$3:$D$172,0),31)</f>
        <v>#N/A</v>
      </c>
      <c r="T36" s="351" t="e">
        <f>INDEX(Problématiques_compétences!$D$3:$BA$172,MATCH(Progression_Cycle4!T$4,Problématiques_compétences!$D$3:$D$172,0),31)</f>
        <v>#N/A</v>
      </c>
      <c r="U36" s="351" t="e">
        <f>INDEX(Problématiques_compétences!$D$3:$BA$172,MATCH(Progression_Cycle4!U$4,Problématiques_compétences!$D$3:$D$172,0),31)</f>
        <v>#N/A</v>
      </c>
      <c r="V36" s="351" t="e">
        <f>INDEX(Problématiques_compétences!$D$3:$BA$172,MATCH(Progression_Cycle4!V$4,Problématiques_compétences!$D$3:$D$172,0),31)</f>
        <v>#N/A</v>
      </c>
      <c r="W36" s="351" t="e">
        <f>INDEX(Problématiques_compétences!$D$3:$BA$172,MATCH(Progression_Cycle4!W$4,Problématiques_compétences!$D$3:$D$172,0),31)</f>
        <v>#N/A</v>
      </c>
      <c r="X36" s="351" t="e">
        <f>INDEX(Problématiques_compétences!$D$3:$BA$172,MATCH(Progression_Cycle4!X$4,Problématiques_compétences!$D$3:$D$172,0),31)</f>
        <v>#N/A</v>
      </c>
      <c r="Y36" s="351" t="e">
        <f>INDEX(Problématiques_compétences!$D$3:$BA$172,MATCH(Progression_Cycle4!Y$4,Problématiques_compétences!$D$3:$D$172,0),31)</f>
        <v>#N/A</v>
      </c>
      <c r="Z36" s="351" t="e">
        <f>INDEX(Problématiques_compétences!$D$3:$BA$172,MATCH(Progression_Cycle4!Z$4,Problématiques_compétences!$D$3:$D$172,0),31)</f>
        <v>#N/A</v>
      </c>
      <c r="AA36" s="351" t="e">
        <f>INDEX(Problématiques_compétences!$D$3:$BA$172,MATCH(Progression_Cycle4!AA$4,Problématiques_compétences!$D$3:$D$172,0),31)</f>
        <v>#N/A</v>
      </c>
      <c r="AB36" s="351" t="e">
        <f>INDEX(Problématiques_compétences!$D$3:$BA$172,MATCH(Progression_Cycle4!AB$4,Problématiques_compétences!$D$3:$D$172,0),31)</f>
        <v>#N/A</v>
      </c>
      <c r="AC36" s="351" t="e">
        <f>INDEX(Problématiques_compétences!$D$3:$BA$172,MATCH(Progression_Cycle4!AC$4,Problématiques_compétences!$D$3:$D$172,0),31)</f>
        <v>#N/A</v>
      </c>
      <c r="AD36" s="351" t="e">
        <f>INDEX(Problématiques_compétences!$D$3:$BA$172,MATCH(Progression_Cycle4!AD$4,Problématiques_compétences!$D$3:$D$172,0),31)</f>
        <v>#N/A</v>
      </c>
      <c r="AE36" s="351" t="e">
        <f>INDEX(Problématiques_compétences!$D$3:$BA$172,MATCH(Progression_Cycle4!AE$4,Problématiques_compétences!$D$3:$D$172,0),31)</f>
        <v>#N/A</v>
      </c>
      <c r="AF36" s="351" t="e">
        <f>INDEX(Problématiques_compétences!$D$3:$BA$172,MATCH(Progression_Cycle4!AF$4,Problématiques_compétences!$D$3:$D$172,0),31)</f>
        <v>#N/A</v>
      </c>
      <c r="AG36" s="351" t="e">
        <f>INDEX(Problématiques_compétences!$D$3:$BA$172,MATCH(Progression_Cycle4!AG$4,Problématiques_compétences!$D$3:$D$172,0),31)</f>
        <v>#N/A</v>
      </c>
      <c r="AH36" s="351" t="e">
        <f>INDEX(Problématiques_compétences!$D$3:$BA$172,MATCH(Progression_Cycle4!AH$4,Problématiques_compétences!$D$3:$D$172,0),31)</f>
        <v>#N/A</v>
      </c>
      <c r="AI36" s="351" t="e">
        <f>INDEX(Problématiques_compétences!$D$3:$BA$172,MATCH(Progression_Cycle4!AI$4,Problématiques_compétences!$D$3:$D$172,0),31)</f>
        <v>#N/A</v>
      </c>
      <c r="AJ36" s="351" t="e">
        <f>INDEX(Problématiques_compétences!$D$3:$BA$172,MATCH(Progression_Cycle4!AJ$4,Problématiques_compétences!$D$3:$D$172,0),31)</f>
        <v>#N/A</v>
      </c>
      <c r="AK36" s="351" t="e">
        <f>INDEX(Problématiques_compétences!$D$3:$BA$172,MATCH(Progression_Cycle4!AK$4,Problématiques_compétences!$D$3:$D$172,0),31)</f>
        <v>#N/A</v>
      </c>
      <c r="AL36" s="351" t="e">
        <f>INDEX(Problématiques_compétences!$D$3:$BA$172,MATCH(Progression_Cycle4!AL$4,Problématiques_compétences!$D$3:$D$172,0),31)</f>
        <v>#N/A</v>
      </c>
    </row>
    <row r="37" spans="1:38" x14ac:dyDescent="0.25">
      <c r="A37" s="149"/>
      <c r="B37" s="355" t="s">
        <v>242</v>
      </c>
      <c r="C37" s="360" t="s">
        <v>415</v>
      </c>
      <c r="D37" s="354"/>
      <c r="E37" s="362" t="s">
        <v>244</v>
      </c>
      <c r="F37" s="347"/>
      <c r="G37" s="349"/>
      <c r="H37" s="350">
        <f>COUNTIF(I37:AL37,"x")</f>
        <v>0</v>
      </c>
      <c r="I37" s="351" t="e">
        <f>INDEX(Problématiques_compétences!$D$3:$BA$172,MATCH(Progression_Cycle4!I$4,Problématiques_compétences!$D$3:$D$172,0),32)</f>
        <v>#N/A</v>
      </c>
      <c r="J37" s="351" t="e">
        <f>INDEX(Problématiques_compétences!$D$3:$BA$172,MATCH(Progression_Cycle4!J$4,Problématiques_compétences!$D$3:$D$172,0),32)</f>
        <v>#N/A</v>
      </c>
      <c r="K37" s="351" t="e">
        <f>INDEX(Problématiques_compétences!$D$3:$BA$172,MATCH(Progression_Cycle4!K$4,Problématiques_compétences!$D$3:$D$172,0),32)</f>
        <v>#N/A</v>
      </c>
      <c r="L37" s="351" t="e">
        <f>INDEX(Problématiques_compétences!$D$3:$BA$172,MATCH(Progression_Cycle4!L$4,Problématiques_compétences!$D$3:$D$172,0),32)</f>
        <v>#N/A</v>
      </c>
      <c r="M37" s="351" t="e">
        <f>INDEX(Problématiques_compétences!$D$3:$BA$172,MATCH(Progression_Cycle4!M$4,Problématiques_compétences!$D$3:$D$172,0),32)</f>
        <v>#N/A</v>
      </c>
      <c r="N37" s="351" t="e">
        <f>INDEX(Problématiques_compétences!$D$3:$BA$172,MATCH(Progression_Cycle4!N$4,Problématiques_compétences!$D$3:$D$172,0),32)</f>
        <v>#N/A</v>
      </c>
      <c r="O37" s="351" t="e">
        <f>INDEX(Problématiques_compétences!$D$3:$BA$172,MATCH(Progression_Cycle4!O$4,Problématiques_compétences!$D$3:$D$172,0),32)</f>
        <v>#N/A</v>
      </c>
      <c r="P37" s="351" t="e">
        <f>INDEX(Problématiques_compétences!$D$3:$BA$172,MATCH(Progression_Cycle4!P$4,Problématiques_compétences!$D$3:$D$172,0),32)</f>
        <v>#N/A</v>
      </c>
      <c r="Q37" s="351" t="e">
        <f>INDEX(Problématiques_compétences!$D$3:$BA$172,MATCH(Progression_Cycle4!Q$4,Problématiques_compétences!$D$3:$D$172,0),32)</f>
        <v>#N/A</v>
      </c>
      <c r="R37" s="351" t="e">
        <f>INDEX(Problématiques_compétences!$D$3:$BA$172,MATCH(Progression_Cycle4!R$4,Problématiques_compétences!$D$3:$D$172,0),32)</f>
        <v>#N/A</v>
      </c>
      <c r="S37" s="351" t="e">
        <f>INDEX(Problématiques_compétences!$D$3:$BA$172,MATCH(Progression_Cycle4!S$4,Problématiques_compétences!$D$3:$D$172,0),32)</f>
        <v>#N/A</v>
      </c>
      <c r="T37" s="351" t="e">
        <f>INDEX(Problématiques_compétences!$D$3:$BA$172,MATCH(Progression_Cycle4!T$4,Problématiques_compétences!$D$3:$D$172,0),32)</f>
        <v>#N/A</v>
      </c>
      <c r="U37" s="351" t="e">
        <f>INDEX(Problématiques_compétences!$D$3:$BA$172,MATCH(Progression_Cycle4!U$4,Problématiques_compétences!$D$3:$D$172,0),32)</f>
        <v>#N/A</v>
      </c>
      <c r="V37" s="351" t="e">
        <f>INDEX(Problématiques_compétences!$D$3:$BA$172,MATCH(Progression_Cycle4!V$4,Problématiques_compétences!$D$3:$D$172,0),32)</f>
        <v>#N/A</v>
      </c>
      <c r="W37" s="351" t="e">
        <f>INDEX(Problématiques_compétences!$D$3:$BA$172,MATCH(Progression_Cycle4!W$4,Problématiques_compétences!$D$3:$D$172,0),32)</f>
        <v>#N/A</v>
      </c>
      <c r="X37" s="351" t="e">
        <f>INDEX(Problématiques_compétences!$D$3:$BA$172,MATCH(Progression_Cycle4!X$4,Problématiques_compétences!$D$3:$D$172,0),32)</f>
        <v>#N/A</v>
      </c>
      <c r="Y37" s="351" t="e">
        <f>INDEX(Problématiques_compétences!$D$3:$BA$172,MATCH(Progression_Cycle4!Y$4,Problématiques_compétences!$D$3:$D$172,0),32)</f>
        <v>#N/A</v>
      </c>
      <c r="Z37" s="351" t="e">
        <f>INDEX(Problématiques_compétences!$D$3:$BA$172,MATCH(Progression_Cycle4!Z$4,Problématiques_compétences!$D$3:$D$172,0),32)</f>
        <v>#N/A</v>
      </c>
      <c r="AA37" s="351" t="e">
        <f>INDEX(Problématiques_compétences!$D$3:$BA$172,MATCH(Progression_Cycle4!AA$4,Problématiques_compétences!$D$3:$D$172,0),32)</f>
        <v>#N/A</v>
      </c>
      <c r="AB37" s="351" t="e">
        <f>INDEX(Problématiques_compétences!$D$3:$BA$172,MATCH(Progression_Cycle4!AB$4,Problématiques_compétences!$D$3:$D$172,0),32)</f>
        <v>#N/A</v>
      </c>
      <c r="AC37" s="351" t="e">
        <f>INDEX(Problématiques_compétences!$D$3:$BA$172,MATCH(Progression_Cycle4!AC$4,Problématiques_compétences!$D$3:$D$172,0),32)</f>
        <v>#N/A</v>
      </c>
      <c r="AD37" s="351" t="e">
        <f>INDEX(Problématiques_compétences!$D$3:$BA$172,MATCH(Progression_Cycle4!AD$4,Problématiques_compétences!$D$3:$D$172,0),32)</f>
        <v>#N/A</v>
      </c>
      <c r="AE37" s="351" t="e">
        <f>INDEX(Problématiques_compétences!$D$3:$BA$172,MATCH(Progression_Cycle4!AE$4,Problématiques_compétences!$D$3:$D$172,0),32)</f>
        <v>#N/A</v>
      </c>
      <c r="AF37" s="351" t="e">
        <f>INDEX(Problématiques_compétences!$D$3:$BA$172,MATCH(Progression_Cycle4!AF$4,Problématiques_compétences!$D$3:$D$172,0),32)</f>
        <v>#N/A</v>
      </c>
      <c r="AG37" s="351" t="e">
        <f>INDEX(Problématiques_compétences!$D$3:$BA$172,MATCH(Progression_Cycle4!AG$4,Problématiques_compétences!$D$3:$D$172,0),32)</f>
        <v>#N/A</v>
      </c>
      <c r="AH37" s="351" t="e">
        <f>INDEX(Problématiques_compétences!$D$3:$BA$172,MATCH(Progression_Cycle4!AH$4,Problématiques_compétences!$D$3:$D$172,0),32)</f>
        <v>#N/A</v>
      </c>
      <c r="AI37" s="351" t="e">
        <f>INDEX(Problématiques_compétences!$D$3:$BA$172,MATCH(Progression_Cycle4!AI$4,Problématiques_compétences!$D$3:$D$172,0),32)</f>
        <v>#N/A</v>
      </c>
      <c r="AJ37" s="351" t="e">
        <f>INDEX(Problématiques_compétences!$D$3:$BA$172,MATCH(Progression_Cycle4!AJ$4,Problématiques_compétences!$D$3:$D$172,0),32)</f>
        <v>#N/A</v>
      </c>
      <c r="AK37" s="351" t="e">
        <f>INDEX(Problématiques_compétences!$D$3:$BA$172,MATCH(Progression_Cycle4!AK$4,Problématiques_compétences!$D$3:$D$172,0),32)</f>
        <v>#N/A</v>
      </c>
      <c r="AL37" s="351" t="e">
        <f>INDEX(Problématiques_compétences!$D$3:$BA$172,MATCH(Progression_Cycle4!AL$4,Problématiques_compétences!$D$3:$D$172,0),32)</f>
        <v>#N/A</v>
      </c>
    </row>
    <row r="38" spans="1:38" ht="15" customHeight="1" x14ac:dyDescent="0.25">
      <c r="A38" s="707" t="s">
        <v>234</v>
      </c>
      <c r="B38" s="341">
        <v>7</v>
      </c>
      <c r="C38" s="342" t="s">
        <v>247</v>
      </c>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1"/>
      <c r="AI38" s="731"/>
      <c r="AJ38" s="731"/>
      <c r="AK38" s="731"/>
      <c r="AL38" s="731"/>
    </row>
    <row r="39" spans="1:38" x14ac:dyDescent="0.25">
      <c r="A39" s="707"/>
      <c r="B39" s="344" t="s">
        <v>253</v>
      </c>
      <c r="C39" s="345" t="s">
        <v>248</v>
      </c>
      <c r="D39" s="354"/>
      <c r="E39" s="362" t="s">
        <v>244</v>
      </c>
      <c r="F39" s="347"/>
      <c r="G39" s="349"/>
      <c r="H39" s="350">
        <f>COUNTIF(I39:AL39,"x")</f>
        <v>0</v>
      </c>
      <c r="I39" s="351" t="e">
        <f>INDEX(Problématiques_compétences!$D$3:$BA$172,MATCH(Progression_Cycle4!I$4,Problématiques_compétences!$D$3:$D$172,0),33)</f>
        <v>#N/A</v>
      </c>
      <c r="J39" s="351" t="e">
        <f>INDEX(Problématiques_compétences!$D$3:$BA$172,MATCH(Progression_Cycle4!J$4,Problématiques_compétences!$D$3:$D$172,0),33)</f>
        <v>#N/A</v>
      </c>
      <c r="K39" s="351" t="e">
        <f>INDEX(Problématiques_compétences!$D$3:$BA$172,MATCH(Progression_Cycle4!K$4,Problématiques_compétences!$D$3:$D$172,0),33)</f>
        <v>#N/A</v>
      </c>
      <c r="L39" s="351" t="e">
        <f>INDEX(Problématiques_compétences!$D$3:$BA$172,MATCH(Progression_Cycle4!L$4,Problématiques_compétences!$D$3:$D$172,0),33)</f>
        <v>#N/A</v>
      </c>
      <c r="M39" s="351" t="e">
        <f>INDEX(Problématiques_compétences!$D$3:$BA$172,MATCH(Progression_Cycle4!M$4,Problématiques_compétences!$D$3:$D$172,0),33)</f>
        <v>#N/A</v>
      </c>
      <c r="N39" s="351" t="e">
        <f>INDEX(Problématiques_compétences!$D$3:$BA$172,MATCH(Progression_Cycle4!N$4,Problématiques_compétences!$D$3:$D$172,0),33)</f>
        <v>#N/A</v>
      </c>
      <c r="O39" s="351" t="e">
        <f>INDEX(Problématiques_compétences!$D$3:$BA$172,MATCH(Progression_Cycle4!O$4,Problématiques_compétences!$D$3:$D$172,0),33)</f>
        <v>#N/A</v>
      </c>
      <c r="P39" s="351" t="e">
        <f>INDEX(Problématiques_compétences!$D$3:$BA$172,MATCH(Progression_Cycle4!P$4,Problématiques_compétences!$D$3:$D$172,0),33)</f>
        <v>#N/A</v>
      </c>
      <c r="Q39" s="351" t="e">
        <f>INDEX(Problématiques_compétences!$D$3:$BA$172,MATCH(Progression_Cycle4!Q$4,Problématiques_compétences!$D$3:$D$172,0),33)</f>
        <v>#N/A</v>
      </c>
      <c r="R39" s="351" t="e">
        <f>INDEX(Problématiques_compétences!$D$3:$BA$172,MATCH(Progression_Cycle4!R$4,Problématiques_compétences!$D$3:$D$172,0),33)</f>
        <v>#N/A</v>
      </c>
      <c r="S39" s="351" t="e">
        <f>INDEX(Problématiques_compétences!$D$3:$BA$172,MATCH(Progression_Cycle4!S$4,Problématiques_compétences!$D$3:$D$172,0),33)</f>
        <v>#N/A</v>
      </c>
      <c r="T39" s="351" t="e">
        <f>INDEX(Problématiques_compétences!$D$3:$BA$172,MATCH(Progression_Cycle4!T$4,Problématiques_compétences!$D$3:$D$172,0),33)</f>
        <v>#N/A</v>
      </c>
      <c r="U39" s="351" t="e">
        <f>INDEX(Problématiques_compétences!$D$3:$BA$172,MATCH(Progression_Cycle4!U$4,Problématiques_compétences!$D$3:$D$172,0),33)</f>
        <v>#N/A</v>
      </c>
      <c r="V39" s="351" t="e">
        <f>INDEX(Problématiques_compétences!$D$3:$BA$172,MATCH(Progression_Cycle4!V$4,Problématiques_compétences!$D$3:$D$172,0),33)</f>
        <v>#N/A</v>
      </c>
      <c r="W39" s="351" t="e">
        <f>INDEX(Problématiques_compétences!$D$3:$BA$172,MATCH(Progression_Cycle4!W$4,Problématiques_compétences!$D$3:$D$172,0),33)</f>
        <v>#N/A</v>
      </c>
      <c r="X39" s="351" t="e">
        <f>INDEX(Problématiques_compétences!$D$3:$BA$172,MATCH(Progression_Cycle4!X$4,Problématiques_compétences!$D$3:$D$172,0),33)</f>
        <v>#N/A</v>
      </c>
      <c r="Y39" s="351" t="e">
        <f>INDEX(Problématiques_compétences!$D$3:$BA$172,MATCH(Progression_Cycle4!Y$4,Problématiques_compétences!$D$3:$D$172,0),33)</f>
        <v>#N/A</v>
      </c>
      <c r="Z39" s="351" t="e">
        <f>INDEX(Problématiques_compétences!$D$3:$BA$172,MATCH(Progression_Cycle4!Z$4,Problématiques_compétences!$D$3:$D$172,0),33)</f>
        <v>#N/A</v>
      </c>
      <c r="AA39" s="351" t="e">
        <f>INDEX(Problématiques_compétences!$D$3:$BA$172,MATCH(Progression_Cycle4!AA$4,Problématiques_compétences!$D$3:$D$172,0),33)</f>
        <v>#N/A</v>
      </c>
      <c r="AB39" s="351" t="e">
        <f>INDEX(Problématiques_compétences!$D$3:$BA$172,MATCH(Progression_Cycle4!AB$4,Problématiques_compétences!$D$3:$D$172,0),33)</f>
        <v>#N/A</v>
      </c>
      <c r="AC39" s="351" t="e">
        <f>INDEX(Problématiques_compétences!$D$3:$BA$172,MATCH(Progression_Cycle4!AC$4,Problématiques_compétences!$D$3:$D$172,0),33)</f>
        <v>#N/A</v>
      </c>
      <c r="AD39" s="351" t="e">
        <f>INDEX(Problématiques_compétences!$D$3:$BA$172,MATCH(Progression_Cycle4!AD$4,Problématiques_compétences!$D$3:$D$172,0),33)</f>
        <v>#N/A</v>
      </c>
      <c r="AE39" s="351" t="e">
        <f>INDEX(Problématiques_compétences!$D$3:$BA$172,MATCH(Progression_Cycle4!AE$4,Problématiques_compétences!$D$3:$D$172,0),33)</f>
        <v>#N/A</v>
      </c>
      <c r="AF39" s="351" t="e">
        <f>INDEX(Problématiques_compétences!$D$3:$BA$172,MATCH(Progression_Cycle4!AF$4,Problématiques_compétences!$D$3:$D$172,0),33)</f>
        <v>#N/A</v>
      </c>
      <c r="AG39" s="351" t="e">
        <f>INDEX(Problématiques_compétences!$D$3:$BA$172,MATCH(Progression_Cycle4!AG$4,Problématiques_compétences!$D$3:$D$172,0),33)</f>
        <v>#N/A</v>
      </c>
      <c r="AH39" s="351" t="e">
        <f>INDEX(Problématiques_compétences!$D$3:$BA$172,MATCH(Progression_Cycle4!AH$4,Problématiques_compétences!$D$3:$D$172,0),33)</f>
        <v>#N/A</v>
      </c>
      <c r="AI39" s="351" t="e">
        <f>INDEX(Problématiques_compétences!$D$3:$BA$172,MATCH(Progression_Cycle4!AI$4,Problématiques_compétences!$D$3:$D$172,0),33)</f>
        <v>#N/A</v>
      </c>
      <c r="AJ39" s="351" t="e">
        <f>INDEX(Problématiques_compétences!$D$3:$BA$172,MATCH(Progression_Cycle4!AJ$4,Problématiques_compétences!$D$3:$D$172,0),33)</f>
        <v>#N/A</v>
      </c>
      <c r="AK39" s="351" t="e">
        <f>INDEX(Problématiques_compétences!$D$3:$BA$172,MATCH(Progression_Cycle4!AK$4,Problématiques_compétences!$D$3:$D$172,0),33)</f>
        <v>#N/A</v>
      </c>
      <c r="AL39" s="351" t="e">
        <f>INDEX(Problématiques_compétences!$D$3:$BA$172,MATCH(Progression_Cycle4!AL$4,Problématiques_compétences!$D$3:$D$172,0),33)</f>
        <v>#N/A</v>
      </c>
    </row>
    <row r="40" spans="1:38" ht="30" x14ac:dyDescent="0.25">
      <c r="A40" s="707"/>
      <c r="B40" s="355" t="s">
        <v>257</v>
      </c>
      <c r="C40" s="356" t="s">
        <v>264</v>
      </c>
      <c r="D40" s="372"/>
      <c r="E40" s="373" t="s">
        <v>241</v>
      </c>
      <c r="F40" s="374"/>
      <c r="G40" s="375"/>
      <c r="H40" s="350">
        <f>COUNTIF(I40:AL40,"x")</f>
        <v>0</v>
      </c>
      <c r="I40" s="351" t="e">
        <f>INDEX(Problématiques_compétences!$D$3:$BA$172,MATCH(Progression_Cycle4!I$4,Problématiques_compétences!$D$3:$D$172,0),34)</f>
        <v>#N/A</v>
      </c>
      <c r="J40" s="351" t="e">
        <f>INDEX(Problématiques_compétences!$D$3:$BA$172,MATCH(Progression_Cycle4!J$4,Problématiques_compétences!$D$3:$D$172,0),34)</f>
        <v>#N/A</v>
      </c>
      <c r="K40" s="351" t="e">
        <f>INDEX(Problématiques_compétences!$D$3:$BA$172,MATCH(Progression_Cycle4!K$4,Problématiques_compétences!$D$3:$D$172,0),34)</f>
        <v>#N/A</v>
      </c>
      <c r="L40" s="351" t="e">
        <f>INDEX(Problématiques_compétences!$D$3:$BA$172,MATCH(Progression_Cycle4!L$4,Problématiques_compétences!$D$3:$D$172,0),34)</f>
        <v>#N/A</v>
      </c>
      <c r="M40" s="351" t="e">
        <f>INDEX(Problématiques_compétences!$D$3:$BA$172,MATCH(Progression_Cycle4!M$4,Problématiques_compétences!$D$3:$D$172,0),34)</f>
        <v>#N/A</v>
      </c>
      <c r="N40" s="351" t="e">
        <f>INDEX(Problématiques_compétences!$D$3:$BA$172,MATCH(Progression_Cycle4!N$4,Problématiques_compétences!$D$3:$D$172,0),34)</f>
        <v>#N/A</v>
      </c>
      <c r="O40" s="351" t="e">
        <f>INDEX(Problématiques_compétences!$D$3:$BA$172,MATCH(Progression_Cycle4!O$4,Problématiques_compétences!$D$3:$D$172,0),34)</f>
        <v>#N/A</v>
      </c>
      <c r="P40" s="351" t="e">
        <f>INDEX(Problématiques_compétences!$D$3:$BA$172,MATCH(Progression_Cycle4!P$4,Problématiques_compétences!$D$3:$D$172,0),34)</f>
        <v>#N/A</v>
      </c>
      <c r="Q40" s="351" t="e">
        <f>INDEX(Problématiques_compétences!$D$3:$BA$172,MATCH(Progression_Cycle4!Q$4,Problématiques_compétences!$D$3:$D$172,0),34)</f>
        <v>#N/A</v>
      </c>
      <c r="R40" s="351" t="e">
        <f>INDEX(Problématiques_compétences!$D$3:$BA$172,MATCH(Progression_Cycle4!R$4,Problématiques_compétences!$D$3:$D$172,0),34)</f>
        <v>#N/A</v>
      </c>
      <c r="S40" s="351" t="e">
        <f>INDEX(Problématiques_compétences!$D$3:$BA$172,MATCH(Progression_Cycle4!S$4,Problématiques_compétences!$D$3:$D$172,0),34)</f>
        <v>#N/A</v>
      </c>
      <c r="T40" s="351" t="e">
        <f>INDEX(Problématiques_compétences!$D$3:$BA$172,MATCH(Progression_Cycle4!T$4,Problématiques_compétences!$D$3:$D$172,0),34)</f>
        <v>#N/A</v>
      </c>
      <c r="U40" s="351" t="e">
        <f>INDEX(Problématiques_compétences!$D$3:$BA$172,MATCH(Progression_Cycle4!U$4,Problématiques_compétences!$D$3:$D$172,0),34)</f>
        <v>#N/A</v>
      </c>
      <c r="V40" s="351" t="e">
        <f>INDEX(Problématiques_compétences!$D$3:$BA$172,MATCH(Progression_Cycle4!V$4,Problématiques_compétences!$D$3:$D$172,0),34)</f>
        <v>#N/A</v>
      </c>
      <c r="W40" s="351" t="e">
        <f>INDEX(Problématiques_compétences!$D$3:$BA$172,MATCH(Progression_Cycle4!W$4,Problématiques_compétences!$D$3:$D$172,0),34)</f>
        <v>#N/A</v>
      </c>
      <c r="X40" s="351" t="e">
        <f>INDEX(Problématiques_compétences!$D$3:$BA$172,MATCH(Progression_Cycle4!X$4,Problématiques_compétences!$D$3:$D$172,0),34)</f>
        <v>#N/A</v>
      </c>
      <c r="Y40" s="351" t="e">
        <f>INDEX(Problématiques_compétences!$D$3:$BA$172,MATCH(Progression_Cycle4!Y$4,Problématiques_compétences!$D$3:$D$172,0),34)</f>
        <v>#N/A</v>
      </c>
      <c r="Z40" s="351" t="e">
        <f>INDEX(Problématiques_compétences!$D$3:$BA$172,MATCH(Progression_Cycle4!Z$4,Problématiques_compétences!$D$3:$D$172,0),34)</f>
        <v>#N/A</v>
      </c>
      <c r="AA40" s="351" t="e">
        <f>INDEX(Problématiques_compétences!$D$3:$BA$172,MATCH(Progression_Cycle4!AA$4,Problématiques_compétences!$D$3:$D$172,0),34)</f>
        <v>#N/A</v>
      </c>
      <c r="AB40" s="351" t="e">
        <f>INDEX(Problématiques_compétences!$D$3:$BA$172,MATCH(Progression_Cycle4!AB$4,Problématiques_compétences!$D$3:$D$172,0),34)</f>
        <v>#N/A</v>
      </c>
      <c r="AC40" s="351" t="e">
        <f>INDEX(Problématiques_compétences!$D$3:$BA$172,MATCH(Progression_Cycle4!AC$4,Problématiques_compétences!$D$3:$D$172,0),34)</f>
        <v>#N/A</v>
      </c>
      <c r="AD40" s="351" t="e">
        <f>INDEX(Problématiques_compétences!$D$3:$BA$172,MATCH(Progression_Cycle4!AD$4,Problématiques_compétences!$D$3:$D$172,0),34)</f>
        <v>#N/A</v>
      </c>
      <c r="AE40" s="351" t="e">
        <f>INDEX(Problématiques_compétences!$D$3:$BA$172,MATCH(Progression_Cycle4!AE$4,Problématiques_compétences!$D$3:$D$172,0),34)</f>
        <v>#N/A</v>
      </c>
      <c r="AF40" s="351" t="e">
        <f>INDEX(Problématiques_compétences!$D$3:$BA$172,MATCH(Progression_Cycle4!AF$4,Problématiques_compétences!$D$3:$D$172,0),34)</f>
        <v>#N/A</v>
      </c>
      <c r="AG40" s="351" t="e">
        <f>INDEX(Problématiques_compétences!$D$3:$BA$172,MATCH(Progression_Cycle4!AG$4,Problématiques_compétences!$D$3:$D$172,0),34)</f>
        <v>#N/A</v>
      </c>
      <c r="AH40" s="351" t="e">
        <f>INDEX(Problématiques_compétences!$D$3:$BA$172,MATCH(Progression_Cycle4!AH$4,Problématiques_compétences!$D$3:$D$172,0),34)</f>
        <v>#N/A</v>
      </c>
      <c r="AI40" s="351" t="e">
        <f>INDEX(Problématiques_compétences!$D$3:$BA$172,MATCH(Progression_Cycle4!AI$4,Problématiques_compétences!$D$3:$D$172,0),34)</f>
        <v>#N/A</v>
      </c>
      <c r="AJ40" s="351" t="e">
        <f>INDEX(Problématiques_compétences!$D$3:$BA$172,MATCH(Progression_Cycle4!AJ$4,Problématiques_compétences!$D$3:$D$172,0),34)</f>
        <v>#N/A</v>
      </c>
      <c r="AK40" s="351" t="e">
        <f>INDEX(Problématiques_compétences!$D$3:$BA$172,MATCH(Progression_Cycle4!AK$4,Problématiques_compétences!$D$3:$D$172,0),34)</f>
        <v>#N/A</v>
      </c>
      <c r="AL40" s="351" t="e">
        <f>INDEX(Problématiques_compétences!$D$3:$BA$172,MATCH(Progression_Cycle4!AL$4,Problématiques_compétences!$D$3:$D$172,0),34)</f>
        <v>#N/A</v>
      </c>
    </row>
    <row r="41" spans="1:38" x14ac:dyDescent="0.25">
      <c r="A41" s="143"/>
      <c r="B41" s="143"/>
      <c r="C41" s="143"/>
      <c r="D41" s="732"/>
      <c r="E41" s="732"/>
      <c r="F41" s="732"/>
      <c r="G41" s="732"/>
      <c r="H41" s="732"/>
      <c r="I41" s="732"/>
      <c r="J41" s="732"/>
      <c r="K41" s="732"/>
      <c r="L41" s="732"/>
      <c r="M41" s="732"/>
      <c r="N41" s="732"/>
      <c r="O41" s="732"/>
      <c r="P41" s="732"/>
      <c r="Q41" s="732"/>
      <c r="R41" s="732"/>
      <c r="S41" s="732"/>
      <c r="T41" s="732"/>
      <c r="U41" s="732"/>
      <c r="V41" s="732"/>
      <c r="W41" s="732"/>
      <c r="X41" s="732"/>
      <c r="Y41" s="732"/>
      <c r="Z41" s="732"/>
      <c r="AA41" s="732"/>
      <c r="AB41" s="732"/>
      <c r="AC41" s="732"/>
      <c r="AD41" s="732"/>
      <c r="AE41" s="732"/>
      <c r="AF41" s="732"/>
      <c r="AG41" s="732"/>
      <c r="AH41" s="732"/>
      <c r="AI41" s="732"/>
      <c r="AJ41" s="732"/>
      <c r="AK41" s="732"/>
      <c r="AL41" s="732"/>
    </row>
    <row r="42" spans="1:38" ht="30" x14ac:dyDescent="0.25">
      <c r="A42" s="143"/>
      <c r="B42" s="172" t="s">
        <v>268</v>
      </c>
      <c r="C42" s="188" t="s">
        <v>309</v>
      </c>
      <c r="D42" s="347"/>
      <c r="E42" s="347"/>
      <c r="F42" s="348" t="s">
        <v>116</v>
      </c>
      <c r="G42" s="347"/>
      <c r="H42" s="376">
        <f t="shared" ref="H42:H47" si="1">COUNTIF(I42:AL42,"x")</f>
        <v>0</v>
      </c>
      <c r="I42" s="351" t="e">
        <f>INDEX(Problématiques_compétences!$D$3:$BA$172,MATCH(Progression_Cycle4!I$4,Problématiques_compétences!$D$3:$D$172,0),7)</f>
        <v>#N/A</v>
      </c>
      <c r="J42" s="351" t="e">
        <f>INDEX(Problématiques_compétences!$D$3:$BA$172,MATCH(Progression_Cycle4!J$4,Problématiques_compétences!$D$3:$D$172,0),7)</f>
        <v>#N/A</v>
      </c>
      <c r="K42" s="351" t="e">
        <f>INDEX(Problématiques_compétences!$D$3:$BA$172,MATCH(Progression_Cycle4!K$4,Problématiques_compétences!$D$3:$D$172,0),7)</f>
        <v>#N/A</v>
      </c>
      <c r="L42" s="351" t="e">
        <f>INDEX(Problématiques_compétences!$D$3:$BA$172,MATCH(Progression_Cycle4!L$4,Problématiques_compétences!$D$3:$D$172,0),7)</f>
        <v>#N/A</v>
      </c>
      <c r="M42" s="351" t="e">
        <f>INDEX(Problématiques_compétences!$D$3:$BA$172,MATCH(Progression_Cycle4!M$4,Problématiques_compétences!$D$3:$D$172,0),7)</f>
        <v>#N/A</v>
      </c>
      <c r="N42" s="351" t="e">
        <f>INDEX(Problématiques_compétences!$D$3:$BA$172,MATCH(Progression_Cycle4!N$4,Problématiques_compétences!$D$3:$D$172,0),7)</f>
        <v>#N/A</v>
      </c>
      <c r="O42" s="351" t="e">
        <f>INDEX(Problématiques_compétences!$D$3:$BA$172,MATCH(Progression_Cycle4!O$4,Problématiques_compétences!$D$3:$D$172,0),7)</f>
        <v>#N/A</v>
      </c>
      <c r="P42" s="351" t="e">
        <f>INDEX(Problématiques_compétences!$D$3:$BA$172,MATCH(Progression_Cycle4!P$4,Problématiques_compétences!$D$3:$D$172,0),7)</f>
        <v>#N/A</v>
      </c>
      <c r="Q42" s="351" t="e">
        <f>INDEX(Problématiques_compétences!$D$3:$BA$172,MATCH(Progression_Cycle4!Q$4,Problématiques_compétences!$D$3:$D$172,0),7)</f>
        <v>#N/A</v>
      </c>
      <c r="R42" s="351" t="e">
        <f>INDEX(Problématiques_compétences!$D$3:$BA$172,MATCH(Progression_Cycle4!R$4,Problématiques_compétences!$D$3:$D$172,0),7)</f>
        <v>#N/A</v>
      </c>
      <c r="S42" s="351" t="e">
        <f>INDEX(Problématiques_compétences!$D$3:$BA$172,MATCH(Progression_Cycle4!S$4,Problématiques_compétences!$D$3:$D$172,0),7)</f>
        <v>#N/A</v>
      </c>
      <c r="T42" s="351" t="e">
        <f>INDEX(Problématiques_compétences!$D$3:$BA$172,MATCH(Progression_Cycle4!T$4,Problématiques_compétences!$D$3:$D$172,0),7)</f>
        <v>#N/A</v>
      </c>
      <c r="U42" s="351" t="e">
        <f>INDEX(Problématiques_compétences!$D$3:$BA$172,MATCH(Progression_Cycle4!U$4,Problématiques_compétences!$D$3:$D$172,0),7)</f>
        <v>#N/A</v>
      </c>
      <c r="V42" s="351" t="e">
        <f>INDEX(Problématiques_compétences!$D$3:$BA$172,MATCH(Progression_Cycle4!V$4,Problématiques_compétences!$D$3:$D$172,0),7)</f>
        <v>#N/A</v>
      </c>
      <c r="W42" s="351" t="e">
        <f>INDEX(Problématiques_compétences!$D$3:$BA$172,MATCH(Progression_Cycle4!W$4,Problématiques_compétences!$D$3:$D$172,0),7)</f>
        <v>#N/A</v>
      </c>
      <c r="X42" s="351" t="e">
        <f>INDEX(Problématiques_compétences!$D$3:$BA$172,MATCH(Progression_Cycle4!X$4,Problématiques_compétences!$D$3:$D$172,0),7)</f>
        <v>#N/A</v>
      </c>
      <c r="Y42" s="351" t="e">
        <f>INDEX(Problématiques_compétences!$D$3:$BA$172,MATCH(Progression_Cycle4!Y$4,Problématiques_compétences!$D$3:$D$172,0),7)</f>
        <v>#N/A</v>
      </c>
      <c r="Z42" s="351" t="e">
        <f>INDEX(Problématiques_compétences!$D$3:$BA$172,MATCH(Progression_Cycle4!Z$4,Problématiques_compétences!$D$3:$D$172,0),7)</f>
        <v>#N/A</v>
      </c>
      <c r="AA42" s="351" t="e">
        <f>INDEX(Problématiques_compétences!$D$3:$BA$172,MATCH(Progression_Cycle4!AA$4,Problématiques_compétences!$D$3:$D$172,0),7)</f>
        <v>#N/A</v>
      </c>
      <c r="AB42" s="351" t="e">
        <f>INDEX(Problématiques_compétences!$D$3:$BA$172,MATCH(Progression_Cycle4!AB$4,Problématiques_compétences!$D$3:$D$172,0),7)</f>
        <v>#N/A</v>
      </c>
      <c r="AC42" s="351" t="e">
        <f>INDEX(Problématiques_compétences!$D$3:$BA$172,MATCH(Progression_Cycle4!AC$4,Problématiques_compétences!$D$3:$D$172,0),7)</f>
        <v>#N/A</v>
      </c>
      <c r="AD42" s="351" t="e">
        <f>INDEX(Problématiques_compétences!$D$3:$BA$172,MATCH(Progression_Cycle4!AD$4,Problématiques_compétences!$D$3:$D$172,0),7)</f>
        <v>#N/A</v>
      </c>
      <c r="AE42" s="351" t="e">
        <f>INDEX(Problématiques_compétences!$D$3:$BA$172,MATCH(Progression_Cycle4!AE$4,Problématiques_compétences!$D$3:$D$172,0),7)</f>
        <v>#N/A</v>
      </c>
      <c r="AF42" s="351" t="e">
        <f>INDEX(Problématiques_compétences!$D$3:$BA$172,MATCH(Progression_Cycle4!AF$4,Problématiques_compétences!$D$3:$D$172,0),7)</f>
        <v>#N/A</v>
      </c>
      <c r="AG42" s="351" t="e">
        <f>INDEX(Problématiques_compétences!$D$3:$BA$172,MATCH(Progression_Cycle4!AG$4,Problématiques_compétences!$D$3:$D$172,0),7)</f>
        <v>#N/A</v>
      </c>
      <c r="AH42" s="351" t="e">
        <f>INDEX(Problématiques_compétences!$D$3:$BA$172,MATCH(Progression_Cycle4!AH$4,Problématiques_compétences!$D$3:$D$172,0),7)</f>
        <v>#N/A</v>
      </c>
      <c r="AI42" s="351" t="e">
        <f>INDEX(Problématiques_compétences!$D$3:$BA$172,MATCH(Progression_Cycle4!AI$4,Problématiques_compétences!$D$3:$D$172,0),7)</f>
        <v>#N/A</v>
      </c>
      <c r="AJ42" s="351" t="e">
        <f>INDEX(Problématiques_compétences!$D$3:$BA$172,MATCH(Progression_Cycle4!AJ$4,Problématiques_compétences!$D$3:$D$172,0),7)</f>
        <v>#N/A</v>
      </c>
      <c r="AK42" s="351" t="e">
        <f>INDEX(Problématiques_compétences!$D$3:$BA$172,MATCH(Progression_Cycle4!AK$4,Problématiques_compétences!$D$3:$D$172,0),7)</f>
        <v>#N/A</v>
      </c>
      <c r="AL42" s="351" t="e">
        <f>INDEX(Problématiques_compétences!$D$3:$BA$172,MATCH(Progression_Cycle4!AL$4,Problématiques_compétences!$D$3:$D$172,0),7)</f>
        <v>#N/A</v>
      </c>
    </row>
    <row r="43" spans="1:38" ht="30" x14ac:dyDescent="0.25">
      <c r="A43" s="143"/>
      <c r="B43" s="177" t="s">
        <v>272</v>
      </c>
      <c r="C43" s="377" t="s">
        <v>319</v>
      </c>
      <c r="D43" s="347"/>
      <c r="E43" s="347"/>
      <c r="F43" s="348" t="s">
        <v>274</v>
      </c>
      <c r="G43" s="347"/>
      <c r="H43" s="376">
        <f t="shared" si="1"/>
        <v>0</v>
      </c>
      <c r="I43" s="351" t="e">
        <f>INDEX(Problématiques_compétences!$D$3:$BA$172,MATCH(Progression_Cycle4!I$4,Problématiques_compétences!$D$3:$D$172,0),8)</f>
        <v>#N/A</v>
      </c>
      <c r="J43" s="351" t="e">
        <f>INDEX(Problématiques_compétences!$D$3:$BA$172,MATCH(Progression_Cycle4!J$4,Problématiques_compétences!$D$3:$D$172,0),8)</f>
        <v>#N/A</v>
      </c>
      <c r="K43" s="351" t="e">
        <f>INDEX(Problématiques_compétences!$D$3:$BA$172,MATCH(Progression_Cycle4!K$4,Problématiques_compétences!$D$3:$D$172,0),8)</f>
        <v>#N/A</v>
      </c>
      <c r="L43" s="351" t="e">
        <f>INDEX(Problématiques_compétences!$D$3:$BA$172,MATCH(Progression_Cycle4!L$4,Problématiques_compétences!$D$3:$D$172,0),8)</f>
        <v>#N/A</v>
      </c>
      <c r="M43" s="351" t="e">
        <f>INDEX(Problématiques_compétences!$D$3:$BA$172,MATCH(Progression_Cycle4!M$4,Problématiques_compétences!$D$3:$D$172,0),8)</f>
        <v>#N/A</v>
      </c>
      <c r="N43" s="351" t="e">
        <f>INDEX(Problématiques_compétences!$D$3:$BA$172,MATCH(Progression_Cycle4!N$4,Problématiques_compétences!$D$3:$D$172,0),8)</f>
        <v>#N/A</v>
      </c>
      <c r="O43" s="351" t="e">
        <f>INDEX(Problématiques_compétences!$D$3:$BA$172,MATCH(Progression_Cycle4!O$4,Problématiques_compétences!$D$3:$D$172,0),8)</f>
        <v>#N/A</v>
      </c>
      <c r="P43" s="351" t="e">
        <f>INDEX(Problématiques_compétences!$D$3:$BA$172,MATCH(Progression_Cycle4!P$4,Problématiques_compétences!$D$3:$D$172,0),8)</f>
        <v>#N/A</v>
      </c>
      <c r="Q43" s="351" t="e">
        <f>INDEX(Problématiques_compétences!$D$3:$BA$172,MATCH(Progression_Cycle4!Q$4,Problématiques_compétences!$D$3:$D$172,0),8)</f>
        <v>#N/A</v>
      </c>
      <c r="R43" s="351" t="e">
        <f>INDEX(Problématiques_compétences!$D$3:$BA$172,MATCH(Progression_Cycle4!R$4,Problématiques_compétences!$D$3:$D$172,0),8)</f>
        <v>#N/A</v>
      </c>
      <c r="S43" s="351" t="e">
        <f>INDEX(Problématiques_compétences!$D$3:$BA$172,MATCH(Progression_Cycle4!S$4,Problématiques_compétences!$D$3:$D$172,0),8)</f>
        <v>#N/A</v>
      </c>
      <c r="T43" s="351" t="e">
        <f>INDEX(Problématiques_compétences!$D$3:$BA$172,MATCH(Progression_Cycle4!T$4,Problématiques_compétences!$D$3:$D$172,0),8)</f>
        <v>#N/A</v>
      </c>
      <c r="U43" s="351" t="e">
        <f>INDEX(Problématiques_compétences!$D$3:$BA$172,MATCH(Progression_Cycle4!U$4,Problématiques_compétences!$D$3:$D$172,0),8)</f>
        <v>#N/A</v>
      </c>
      <c r="V43" s="351" t="e">
        <f>INDEX(Problématiques_compétences!$D$3:$BA$172,MATCH(Progression_Cycle4!V$4,Problématiques_compétences!$D$3:$D$172,0),8)</f>
        <v>#N/A</v>
      </c>
      <c r="W43" s="351" t="e">
        <f>INDEX(Problématiques_compétences!$D$3:$BA$172,MATCH(Progression_Cycle4!W$4,Problématiques_compétences!$D$3:$D$172,0),8)</f>
        <v>#N/A</v>
      </c>
      <c r="X43" s="351" t="e">
        <f>INDEX(Problématiques_compétences!$D$3:$BA$172,MATCH(Progression_Cycle4!X$4,Problématiques_compétences!$D$3:$D$172,0),8)</f>
        <v>#N/A</v>
      </c>
      <c r="Y43" s="351" t="e">
        <f>INDEX(Problématiques_compétences!$D$3:$BA$172,MATCH(Progression_Cycle4!Y$4,Problématiques_compétences!$D$3:$D$172,0),8)</f>
        <v>#N/A</v>
      </c>
      <c r="Z43" s="351" t="e">
        <f>INDEX(Problématiques_compétences!$D$3:$BA$172,MATCH(Progression_Cycle4!Z$4,Problématiques_compétences!$D$3:$D$172,0),8)</f>
        <v>#N/A</v>
      </c>
      <c r="AA43" s="351" t="e">
        <f>INDEX(Problématiques_compétences!$D$3:$BA$172,MATCH(Progression_Cycle4!AA$4,Problématiques_compétences!$D$3:$D$172,0),8)</f>
        <v>#N/A</v>
      </c>
      <c r="AB43" s="351" t="e">
        <f>INDEX(Problématiques_compétences!$D$3:$BA$172,MATCH(Progression_Cycle4!AB$4,Problématiques_compétences!$D$3:$D$172,0),8)</f>
        <v>#N/A</v>
      </c>
      <c r="AC43" s="351" t="e">
        <f>INDEX(Problématiques_compétences!$D$3:$BA$172,MATCH(Progression_Cycle4!AC$4,Problématiques_compétences!$D$3:$D$172,0),8)</f>
        <v>#N/A</v>
      </c>
      <c r="AD43" s="351" t="e">
        <f>INDEX(Problématiques_compétences!$D$3:$BA$172,MATCH(Progression_Cycle4!AD$4,Problématiques_compétences!$D$3:$D$172,0),8)</f>
        <v>#N/A</v>
      </c>
      <c r="AE43" s="351" t="e">
        <f>INDEX(Problématiques_compétences!$D$3:$BA$172,MATCH(Progression_Cycle4!AE$4,Problématiques_compétences!$D$3:$D$172,0),8)</f>
        <v>#N/A</v>
      </c>
      <c r="AF43" s="351" t="e">
        <f>INDEX(Problématiques_compétences!$D$3:$BA$172,MATCH(Progression_Cycle4!AF$4,Problématiques_compétences!$D$3:$D$172,0),8)</f>
        <v>#N/A</v>
      </c>
      <c r="AG43" s="351" t="e">
        <f>INDEX(Problématiques_compétences!$D$3:$BA$172,MATCH(Progression_Cycle4!AG$4,Problématiques_compétences!$D$3:$D$172,0),8)</f>
        <v>#N/A</v>
      </c>
      <c r="AH43" s="351" t="e">
        <f>INDEX(Problématiques_compétences!$D$3:$BA$172,MATCH(Progression_Cycle4!AH$4,Problématiques_compétences!$D$3:$D$172,0),8)</f>
        <v>#N/A</v>
      </c>
      <c r="AI43" s="351" t="e">
        <f>INDEX(Problématiques_compétences!$D$3:$BA$172,MATCH(Progression_Cycle4!AI$4,Problématiques_compétences!$D$3:$D$172,0),8)</f>
        <v>#N/A</v>
      </c>
      <c r="AJ43" s="351" t="e">
        <f>INDEX(Problématiques_compétences!$D$3:$BA$172,MATCH(Progression_Cycle4!AJ$4,Problématiques_compétences!$D$3:$D$172,0),8)</f>
        <v>#N/A</v>
      </c>
      <c r="AK43" s="351" t="e">
        <f>INDEX(Problématiques_compétences!$D$3:$BA$172,MATCH(Progression_Cycle4!AK$4,Problématiques_compétences!$D$3:$D$172,0),8)</f>
        <v>#N/A</v>
      </c>
      <c r="AL43" s="351" t="e">
        <f>INDEX(Problématiques_compétences!$D$3:$BA$172,MATCH(Progression_Cycle4!AL$4,Problématiques_compétences!$D$3:$D$172,0),8)</f>
        <v>#N/A</v>
      </c>
    </row>
    <row r="44" spans="1:38" ht="30" x14ac:dyDescent="0.25">
      <c r="A44" s="143"/>
      <c r="B44" s="172" t="s">
        <v>276</v>
      </c>
      <c r="C44" s="377" t="s">
        <v>352</v>
      </c>
      <c r="D44" s="347"/>
      <c r="E44" s="347"/>
      <c r="F44" s="348" t="s">
        <v>278</v>
      </c>
      <c r="G44" s="347"/>
      <c r="H44" s="376">
        <f t="shared" si="1"/>
        <v>0</v>
      </c>
      <c r="I44" s="351" t="e">
        <f>INDEX(Problématiques_compétences!$D$3:$BA$172,MATCH(Progression_Cycle4!I$4,Problématiques_compétences!$D$3:$D$172,0),9)</f>
        <v>#N/A</v>
      </c>
      <c r="J44" s="351" t="e">
        <f>INDEX(Problématiques_compétences!$D$3:$BA$172,MATCH(Progression_Cycle4!J$4,Problématiques_compétences!$D$3:$D$172,0),9)</f>
        <v>#N/A</v>
      </c>
      <c r="K44" s="351" t="e">
        <f>INDEX(Problématiques_compétences!$D$3:$BA$172,MATCH(Progression_Cycle4!K$4,Problématiques_compétences!$D$3:$D$172,0),9)</f>
        <v>#N/A</v>
      </c>
      <c r="L44" s="351" t="e">
        <f>INDEX(Problématiques_compétences!$D$3:$BA$172,MATCH(Progression_Cycle4!L$4,Problématiques_compétences!$D$3:$D$172,0),9)</f>
        <v>#N/A</v>
      </c>
      <c r="M44" s="351" t="e">
        <f>INDEX(Problématiques_compétences!$D$3:$BA$172,MATCH(Progression_Cycle4!M$4,Problématiques_compétences!$D$3:$D$172,0),9)</f>
        <v>#N/A</v>
      </c>
      <c r="N44" s="351" t="e">
        <f>INDEX(Problématiques_compétences!$D$3:$BA$172,MATCH(Progression_Cycle4!N$4,Problématiques_compétences!$D$3:$D$172,0),9)</f>
        <v>#N/A</v>
      </c>
      <c r="O44" s="351" t="e">
        <f>INDEX(Problématiques_compétences!$D$3:$BA$172,MATCH(Progression_Cycle4!O$4,Problématiques_compétences!$D$3:$D$172,0),9)</f>
        <v>#N/A</v>
      </c>
      <c r="P44" s="351" t="e">
        <f>INDEX(Problématiques_compétences!$D$3:$BA$172,MATCH(Progression_Cycle4!P$4,Problématiques_compétences!$D$3:$D$172,0),9)</f>
        <v>#N/A</v>
      </c>
      <c r="Q44" s="351" t="e">
        <f>INDEX(Problématiques_compétences!$D$3:$BA$172,MATCH(Progression_Cycle4!Q$4,Problématiques_compétences!$D$3:$D$172,0),9)</f>
        <v>#N/A</v>
      </c>
      <c r="R44" s="351" t="e">
        <f>INDEX(Problématiques_compétences!$D$3:$BA$172,MATCH(Progression_Cycle4!R$4,Problématiques_compétences!$D$3:$D$172,0),9)</f>
        <v>#N/A</v>
      </c>
      <c r="S44" s="351" t="e">
        <f>INDEX(Problématiques_compétences!$D$3:$BA$172,MATCH(Progression_Cycle4!S$4,Problématiques_compétences!$D$3:$D$172,0),9)</f>
        <v>#N/A</v>
      </c>
      <c r="T44" s="351" t="e">
        <f>INDEX(Problématiques_compétences!$D$3:$BA$172,MATCH(Progression_Cycle4!T$4,Problématiques_compétences!$D$3:$D$172,0),9)</f>
        <v>#N/A</v>
      </c>
      <c r="U44" s="351" t="e">
        <f>INDEX(Problématiques_compétences!$D$3:$BA$172,MATCH(Progression_Cycle4!U$4,Problématiques_compétences!$D$3:$D$172,0),9)</f>
        <v>#N/A</v>
      </c>
      <c r="V44" s="351" t="e">
        <f>INDEX(Problématiques_compétences!$D$3:$BA$172,MATCH(Progression_Cycle4!V$4,Problématiques_compétences!$D$3:$D$172,0),9)</f>
        <v>#N/A</v>
      </c>
      <c r="W44" s="351" t="e">
        <f>INDEX(Problématiques_compétences!$D$3:$BA$172,MATCH(Progression_Cycle4!W$4,Problématiques_compétences!$D$3:$D$172,0),9)</f>
        <v>#N/A</v>
      </c>
      <c r="X44" s="351" t="e">
        <f>INDEX(Problématiques_compétences!$D$3:$BA$172,MATCH(Progression_Cycle4!X$4,Problématiques_compétences!$D$3:$D$172,0),9)</f>
        <v>#N/A</v>
      </c>
      <c r="Y44" s="351" t="e">
        <f>INDEX(Problématiques_compétences!$D$3:$BA$172,MATCH(Progression_Cycle4!Y$4,Problématiques_compétences!$D$3:$D$172,0),9)</f>
        <v>#N/A</v>
      </c>
      <c r="Z44" s="351" t="e">
        <f>INDEX(Problématiques_compétences!$D$3:$BA$172,MATCH(Progression_Cycle4!Z$4,Problématiques_compétences!$D$3:$D$172,0),9)</f>
        <v>#N/A</v>
      </c>
      <c r="AA44" s="351" t="e">
        <f>INDEX(Problématiques_compétences!$D$3:$BA$172,MATCH(Progression_Cycle4!AA$4,Problématiques_compétences!$D$3:$D$172,0),9)</f>
        <v>#N/A</v>
      </c>
      <c r="AB44" s="351" t="e">
        <f>INDEX(Problématiques_compétences!$D$3:$BA$172,MATCH(Progression_Cycle4!AB$4,Problématiques_compétences!$D$3:$D$172,0),9)</f>
        <v>#N/A</v>
      </c>
      <c r="AC44" s="351" t="e">
        <f>INDEX(Problématiques_compétences!$D$3:$BA$172,MATCH(Progression_Cycle4!AC$4,Problématiques_compétences!$D$3:$D$172,0),9)</f>
        <v>#N/A</v>
      </c>
      <c r="AD44" s="351" t="e">
        <f>INDEX(Problématiques_compétences!$D$3:$BA$172,MATCH(Progression_Cycle4!AD$4,Problématiques_compétences!$D$3:$D$172,0),9)</f>
        <v>#N/A</v>
      </c>
      <c r="AE44" s="351" t="e">
        <f>INDEX(Problématiques_compétences!$D$3:$BA$172,MATCH(Progression_Cycle4!AE$4,Problématiques_compétences!$D$3:$D$172,0),9)</f>
        <v>#N/A</v>
      </c>
      <c r="AF44" s="351" t="e">
        <f>INDEX(Problématiques_compétences!$D$3:$BA$172,MATCH(Progression_Cycle4!AF$4,Problématiques_compétences!$D$3:$D$172,0),9)</f>
        <v>#N/A</v>
      </c>
      <c r="AG44" s="351" t="e">
        <f>INDEX(Problématiques_compétences!$D$3:$BA$172,MATCH(Progression_Cycle4!AG$4,Problématiques_compétences!$D$3:$D$172,0),9)</f>
        <v>#N/A</v>
      </c>
      <c r="AH44" s="351" t="e">
        <f>INDEX(Problématiques_compétences!$D$3:$BA$172,MATCH(Progression_Cycle4!AH$4,Problématiques_compétences!$D$3:$D$172,0),9)</f>
        <v>#N/A</v>
      </c>
      <c r="AI44" s="351" t="e">
        <f>INDEX(Problématiques_compétences!$D$3:$BA$172,MATCH(Progression_Cycle4!AI$4,Problématiques_compétences!$D$3:$D$172,0),9)</f>
        <v>#N/A</v>
      </c>
      <c r="AJ44" s="351" t="e">
        <f>INDEX(Problématiques_compétences!$D$3:$BA$172,MATCH(Progression_Cycle4!AJ$4,Problématiques_compétences!$D$3:$D$172,0),9)</f>
        <v>#N/A</v>
      </c>
      <c r="AK44" s="351" t="e">
        <f>INDEX(Problématiques_compétences!$D$3:$BA$172,MATCH(Progression_Cycle4!AK$4,Problématiques_compétences!$D$3:$D$172,0),9)</f>
        <v>#N/A</v>
      </c>
      <c r="AL44" s="351" t="e">
        <f>INDEX(Problématiques_compétences!$D$3:$BA$172,MATCH(Progression_Cycle4!AL$4,Problématiques_compétences!$D$3:$D$172,0),9)</f>
        <v>#N/A</v>
      </c>
    </row>
    <row r="45" spans="1:38" ht="30" x14ac:dyDescent="0.25">
      <c r="A45" s="143"/>
      <c r="B45" s="184" t="s">
        <v>281</v>
      </c>
      <c r="C45" s="188" t="s">
        <v>357</v>
      </c>
      <c r="D45" s="347"/>
      <c r="E45" s="347"/>
      <c r="F45" s="348" t="s">
        <v>283</v>
      </c>
      <c r="G45" s="347"/>
      <c r="H45" s="376">
        <f t="shared" si="1"/>
        <v>0</v>
      </c>
      <c r="I45" s="351" t="e">
        <f>INDEX(Problématiques_compétences!$D$3:$BA$172,MATCH(Progression_Cycle4!I$4,Problématiques_compétences!$D$3:$D$172,0),10)</f>
        <v>#N/A</v>
      </c>
      <c r="J45" s="351" t="e">
        <f>INDEX(Problématiques_compétences!$D$3:$BA$172,MATCH(Progression_Cycle4!J$4,Problématiques_compétences!$D$3:$D$172,0),10)</f>
        <v>#N/A</v>
      </c>
      <c r="K45" s="351" t="e">
        <f>INDEX(Problématiques_compétences!$D$3:$BA$172,MATCH(Progression_Cycle4!K$4,Problématiques_compétences!$D$3:$D$172,0),10)</f>
        <v>#N/A</v>
      </c>
      <c r="L45" s="351" t="e">
        <f>INDEX(Problématiques_compétences!$D$3:$BA$172,MATCH(Progression_Cycle4!L$4,Problématiques_compétences!$D$3:$D$172,0),10)</f>
        <v>#N/A</v>
      </c>
      <c r="M45" s="351" t="e">
        <f>INDEX(Problématiques_compétences!$D$3:$BA$172,MATCH(Progression_Cycle4!M$4,Problématiques_compétences!$D$3:$D$172,0),10)</f>
        <v>#N/A</v>
      </c>
      <c r="N45" s="351" t="e">
        <f>INDEX(Problématiques_compétences!$D$3:$BA$172,MATCH(Progression_Cycle4!N$4,Problématiques_compétences!$D$3:$D$172,0),10)</f>
        <v>#N/A</v>
      </c>
      <c r="O45" s="351" t="e">
        <f>INDEX(Problématiques_compétences!$D$3:$BA$172,MATCH(Progression_Cycle4!O$4,Problématiques_compétences!$D$3:$D$172,0),10)</f>
        <v>#N/A</v>
      </c>
      <c r="P45" s="351" t="e">
        <f>INDEX(Problématiques_compétences!$D$3:$BA$172,MATCH(Progression_Cycle4!P$4,Problématiques_compétences!$D$3:$D$172,0),10)</f>
        <v>#N/A</v>
      </c>
      <c r="Q45" s="351" t="e">
        <f>INDEX(Problématiques_compétences!$D$3:$BA$172,MATCH(Progression_Cycle4!Q$4,Problématiques_compétences!$D$3:$D$172,0),10)</f>
        <v>#N/A</v>
      </c>
      <c r="R45" s="351" t="e">
        <f>INDEX(Problématiques_compétences!$D$3:$BA$172,MATCH(Progression_Cycle4!R$4,Problématiques_compétences!$D$3:$D$172,0),10)</f>
        <v>#N/A</v>
      </c>
      <c r="S45" s="351" t="e">
        <f>INDEX(Problématiques_compétences!$D$3:$BA$172,MATCH(Progression_Cycle4!S$4,Problématiques_compétences!$D$3:$D$172,0),10)</f>
        <v>#N/A</v>
      </c>
      <c r="T45" s="351" t="e">
        <f>INDEX(Problématiques_compétences!$D$3:$BA$172,MATCH(Progression_Cycle4!T$4,Problématiques_compétences!$D$3:$D$172,0),10)</f>
        <v>#N/A</v>
      </c>
      <c r="U45" s="351" t="e">
        <f>INDEX(Problématiques_compétences!$D$3:$BA$172,MATCH(Progression_Cycle4!U$4,Problématiques_compétences!$D$3:$D$172,0),10)</f>
        <v>#N/A</v>
      </c>
      <c r="V45" s="351" t="e">
        <f>INDEX(Problématiques_compétences!$D$3:$BA$172,MATCH(Progression_Cycle4!V$4,Problématiques_compétences!$D$3:$D$172,0),10)</f>
        <v>#N/A</v>
      </c>
      <c r="W45" s="351" t="e">
        <f>INDEX(Problématiques_compétences!$D$3:$BA$172,MATCH(Progression_Cycle4!W$4,Problématiques_compétences!$D$3:$D$172,0),10)</f>
        <v>#N/A</v>
      </c>
      <c r="X45" s="351" t="e">
        <f>INDEX(Problématiques_compétences!$D$3:$BA$172,MATCH(Progression_Cycle4!X$4,Problématiques_compétences!$D$3:$D$172,0),10)</f>
        <v>#N/A</v>
      </c>
      <c r="Y45" s="351" t="e">
        <f>INDEX(Problématiques_compétences!$D$3:$BA$172,MATCH(Progression_Cycle4!Y$4,Problématiques_compétences!$D$3:$D$172,0),10)</f>
        <v>#N/A</v>
      </c>
      <c r="Z45" s="351" t="e">
        <f>INDEX(Problématiques_compétences!$D$3:$BA$172,MATCH(Progression_Cycle4!Z$4,Problématiques_compétences!$D$3:$D$172,0),10)</f>
        <v>#N/A</v>
      </c>
      <c r="AA45" s="351" t="e">
        <f>INDEX(Problématiques_compétences!$D$3:$BA$172,MATCH(Progression_Cycle4!AA$4,Problématiques_compétences!$D$3:$D$172,0),10)</f>
        <v>#N/A</v>
      </c>
      <c r="AB45" s="351" t="e">
        <f>INDEX(Problématiques_compétences!$D$3:$BA$172,MATCH(Progression_Cycle4!AB$4,Problématiques_compétences!$D$3:$D$172,0),10)</f>
        <v>#N/A</v>
      </c>
      <c r="AC45" s="351" t="e">
        <f>INDEX(Problématiques_compétences!$D$3:$BA$172,MATCH(Progression_Cycle4!AC$4,Problématiques_compétences!$D$3:$D$172,0),10)</f>
        <v>#N/A</v>
      </c>
      <c r="AD45" s="351" t="e">
        <f>INDEX(Problématiques_compétences!$D$3:$BA$172,MATCH(Progression_Cycle4!AD$4,Problématiques_compétences!$D$3:$D$172,0),10)</f>
        <v>#N/A</v>
      </c>
      <c r="AE45" s="351" t="e">
        <f>INDEX(Problématiques_compétences!$D$3:$BA$172,MATCH(Progression_Cycle4!AE$4,Problématiques_compétences!$D$3:$D$172,0),10)</f>
        <v>#N/A</v>
      </c>
      <c r="AF45" s="351" t="e">
        <f>INDEX(Problématiques_compétences!$D$3:$BA$172,MATCH(Progression_Cycle4!AF$4,Problématiques_compétences!$D$3:$D$172,0),10)</f>
        <v>#N/A</v>
      </c>
      <c r="AG45" s="351" t="e">
        <f>INDEX(Problématiques_compétences!$D$3:$BA$172,MATCH(Progression_Cycle4!AG$4,Problématiques_compétences!$D$3:$D$172,0),10)</f>
        <v>#N/A</v>
      </c>
      <c r="AH45" s="351" t="e">
        <f>INDEX(Problématiques_compétences!$D$3:$BA$172,MATCH(Progression_Cycle4!AH$4,Problématiques_compétences!$D$3:$D$172,0),10)</f>
        <v>#N/A</v>
      </c>
      <c r="AI45" s="351" t="e">
        <f>INDEX(Problématiques_compétences!$D$3:$BA$172,MATCH(Progression_Cycle4!AI$4,Problématiques_compétences!$D$3:$D$172,0),10)</f>
        <v>#N/A</v>
      </c>
      <c r="AJ45" s="351" t="e">
        <f>INDEX(Problématiques_compétences!$D$3:$BA$172,MATCH(Progression_Cycle4!AJ$4,Problématiques_compétences!$D$3:$D$172,0),10)</f>
        <v>#N/A</v>
      </c>
      <c r="AK45" s="351" t="e">
        <f>INDEX(Problématiques_compétences!$D$3:$BA$172,MATCH(Progression_Cycle4!AK$4,Problématiques_compétences!$D$3:$D$172,0),10)</f>
        <v>#N/A</v>
      </c>
      <c r="AL45" s="351" t="e">
        <f>INDEX(Problématiques_compétences!$D$3:$BA$172,MATCH(Progression_Cycle4!AL$4,Problématiques_compétences!$D$3:$D$172,0),10)</f>
        <v>#N/A</v>
      </c>
    </row>
    <row r="46" spans="1:38" ht="41.25" customHeight="1" x14ac:dyDescent="0.25">
      <c r="A46" s="143"/>
      <c r="B46" s="184" t="s">
        <v>289</v>
      </c>
      <c r="C46" s="378" t="s">
        <v>363</v>
      </c>
      <c r="D46" s="347"/>
      <c r="E46" s="347"/>
      <c r="F46" s="379"/>
      <c r="G46" s="380" t="s">
        <v>365</v>
      </c>
      <c r="H46" s="376">
        <f t="shared" si="1"/>
        <v>0</v>
      </c>
      <c r="I46" s="351" t="e">
        <f>INDEX(Problématiques_compétences!$D$3:$BA$172,MATCH(Progression_Cycle4!I$4,Problématiques_compétences!$D$3:$D$172,0),28)</f>
        <v>#N/A</v>
      </c>
      <c r="J46" s="351" t="e">
        <f>INDEX(Problématiques_compétences!$D$3:$BA$172,MATCH(Progression_Cycle4!J$4,Problématiques_compétences!$D$3:$D$172,0),28)</f>
        <v>#N/A</v>
      </c>
      <c r="K46" s="351" t="e">
        <f>INDEX(Problématiques_compétences!$D$3:$BA$172,MATCH(Progression_Cycle4!K$4,Problématiques_compétences!$D$3:$D$172,0),28)</f>
        <v>#N/A</v>
      </c>
      <c r="L46" s="351" t="e">
        <f>INDEX(Problématiques_compétences!$D$3:$BA$172,MATCH(Progression_Cycle4!L$4,Problématiques_compétences!$D$3:$D$172,0),28)</f>
        <v>#N/A</v>
      </c>
      <c r="M46" s="351" t="e">
        <f>INDEX(Problématiques_compétences!$D$3:$BA$172,MATCH(Progression_Cycle4!M$4,Problématiques_compétences!$D$3:$D$172,0),28)</f>
        <v>#N/A</v>
      </c>
      <c r="N46" s="351" t="e">
        <f>INDEX(Problématiques_compétences!$D$3:$BA$172,MATCH(Progression_Cycle4!N$4,Problématiques_compétences!$D$3:$D$172,0),28)</f>
        <v>#N/A</v>
      </c>
      <c r="O46" s="351" t="e">
        <f>INDEX(Problématiques_compétences!$D$3:$BA$172,MATCH(Progression_Cycle4!O$4,Problématiques_compétences!$D$3:$D$172,0),28)</f>
        <v>#N/A</v>
      </c>
      <c r="P46" s="351" t="e">
        <f>INDEX(Problématiques_compétences!$D$3:$BA$172,MATCH(Progression_Cycle4!P$4,Problématiques_compétences!$D$3:$D$172,0),28)</f>
        <v>#N/A</v>
      </c>
      <c r="Q46" s="351" t="e">
        <f>INDEX(Problématiques_compétences!$D$3:$BA$172,MATCH(Progression_Cycle4!Q$4,Problématiques_compétences!$D$3:$D$172,0),28)</f>
        <v>#N/A</v>
      </c>
      <c r="R46" s="351" t="e">
        <f>INDEX(Problématiques_compétences!$D$3:$BA$172,MATCH(Progression_Cycle4!R$4,Problématiques_compétences!$D$3:$D$172,0),28)</f>
        <v>#N/A</v>
      </c>
      <c r="S46" s="351" t="e">
        <f>INDEX(Problématiques_compétences!$D$3:$BA$172,MATCH(Progression_Cycle4!S$4,Problématiques_compétences!$D$3:$D$172,0),28)</f>
        <v>#N/A</v>
      </c>
      <c r="T46" s="351" t="e">
        <f>INDEX(Problématiques_compétences!$D$3:$BA$172,MATCH(Progression_Cycle4!T$4,Problématiques_compétences!$D$3:$D$172,0),28)</f>
        <v>#N/A</v>
      </c>
      <c r="U46" s="351" t="e">
        <f>INDEX(Problématiques_compétences!$D$3:$BA$172,MATCH(Progression_Cycle4!U$4,Problématiques_compétences!$D$3:$D$172,0),28)</f>
        <v>#N/A</v>
      </c>
      <c r="V46" s="351" t="e">
        <f>INDEX(Problématiques_compétences!$D$3:$BA$172,MATCH(Progression_Cycle4!V$4,Problématiques_compétences!$D$3:$D$172,0),28)</f>
        <v>#N/A</v>
      </c>
      <c r="W46" s="351" t="e">
        <f>INDEX(Problématiques_compétences!$D$3:$BA$172,MATCH(Progression_Cycle4!W$4,Problématiques_compétences!$D$3:$D$172,0),28)</f>
        <v>#N/A</v>
      </c>
      <c r="X46" s="351" t="e">
        <f>INDEX(Problématiques_compétences!$D$3:$BA$172,MATCH(Progression_Cycle4!X$4,Problématiques_compétences!$D$3:$D$172,0),28)</f>
        <v>#N/A</v>
      </c>
      <c r="Y46" s="351" t="e">
        <f>INDEX(Problématiques_compétences!$D$3:$BA$172,MATCH(Progression_Cycle4!Y$4,Problématiques_compétences!$D$3:$D$172,0),28)</f>
        <v>#N/A</v>
      </c>
      <c r="Z46" s="351" t="e">
        <f>INDEX(Problématiques_compétences!$D$3:$BA$172,MATCH(Progression_Cycle4!Z$4,Problématiques_compétences!$D$3:$D$172,0),28)</f>
        <v>#N/A</v>
      </c>
      <c r="AA46" s="351" t="e">
        <f>INDEX(Problématiques_compétences!$D$3:$BA$172,MATCH(Progression_Cycle4!AA$4,Problématiques_compétences!$D$3:$D$172,0),28)</f>
        <v>#N/A</v>
      </c>
      <c r="AB46" s="351" t="e">
        <f>INDEX(Problématiques_compétences!$D$3:$BA$172,MATCH(Progression_Cycle4!AB$4,Problématiques_compétences!$D$3:$D$172,0),28)</f>
        <v>#N/A</v>
      </c>
      <c r="AC46" s="351" t="e">
        <f>INDEX(Problématiques_compétences!$D$3:$BA$172,MATCH(Progression_Cycle4!AC$4,Problématiques_compétences!$D$3:$D$172,0),28)</f>
        <v>#N/A</v>
      </c>
      <c r="AD46" s="351" t="e">
        <f>INDEX(Problématiques_compétences!$D$3:$BA$172,MATCH(Progression_Cycle4!AD$4,Problématiques_compétences!$D$3:$D$172,0),28)</f>
        <v>#N/A</v>
      </c>
      <c r="AE46" s="351" t="e">
        <f>INDEX(Problématiques_compétences!$D$3:$BA$172,MATCH(Progression_Cycle4!AE$4,Problématiques_compétences!$D$3:$D$172,0),28)</f>
        <v>#N/A</v>
      </c>
      <c r="AF46" s="351" t="e">
        <f>INDEX(Problématiques_compétences!$D$3:$BA$172,MATCH(Progression_Cycle4!AF$4,Problématiques_compétences!$D$3:$D$172,0),28)</f>
        <v>#N/A</v>
      </c>
      <c r="AG46" s="351" t="e">
        <f>INDEX(Problématiques_compétences!$D$3:$BA$172,MATCH(Progression_Cycle4!AG$4,Problématiques_compétences!$D$3:$D$172,0),28)</f>
        <v>#N/A</v>
      </c>
      <c r="AH46" s="351" t="e">
        <f>INDEX(Problématiques_compétences!$D$3:$BA$172,MATCH(Progression_Cycle4!AH$4,Problématiques_compétences!$D$3:$D$172,0),28)</f>
        <v>#N/A</v>
      </c>
      <c r="AI46" s="351" t="e">
        <f>INDEX(Problématiques_compétences!$D$3:$BA$172,MATCH(Progression_Cycle4!AI$4,Problématiques_compétences!$D$3:$D$172,0),28)</f>
        <v>#N/A</v>
      </c>
      <c r="AJ46" s="351" t="e">
        <f>INDEX(Problématiques_compétences!$D$3:$BA$172,MATCH(Progression_Cycle4!AJ$4,Problématiques_compétences!$D$3:$D$172,0),28)</f>
        <v>#N/A</v>
      </c>
      <c r="AK46" s="351" t="e">
        <f>INDEX(Problématiques_compétences!$D$3:$BA$172,MATCH(Progression_Cycle4!AK$4,Problématiques_compétences!$D$3:$D$172,0),28)</f>
        <v>#N/A</v>
      </c>
      <c r="AL46" s="351" t="e">
        <f>INDEX(Problématiques_compétences!$D$3:$BA$172,MATCH(Progression_Cycle4!AL$4,Problématiques_compétences!$D$3:$D$172,0),28)</f>
        <v>#N/A</v>
      </c>
    </row>
    <row r="47" spans="1:38" ht="42" customHeight="1" x14ac:dyDescent="0.25">
      <c r="B47" s="184" t="s">
        <v>294</v>
      </c>
      <c r="C47" s="381" t="s">
        <v>377</v>
      </c>
      <c r="D47" s="347"/>
      <c r="E47" s="347"/>
      <c r="F47" s="379"/>
      <c r="G47" s="186" t="s">
        <v>296</v>
      </c>
      <c r="H47" s="376">
        <f t="shared" si="1"/>
        <v>0</v>
      </c>
      <c r="I47" s="351" t="e">
        <f>INDEX(Problématiques_compétences!$D$3:$BA$172,MATCH(Progression_Cycle4!I$4,Problématiques_compétences!$D$3:$D$172,0),29)</f>
        <v>#N/A</v>
      </c>
      <c r="J47" s="351" t="e">
        <f>INDEX(Problématiques_compétences!$D$3:$BA$172,MATCH(Progression_Cycle4!J$4,Problématiques_compétences!$D$3:$D$172,0),29)</f>
        <v>#N/A</v>
      </c>
      <c r="K47" s="351" t="e">
        <f>INDEX(Problématiques_compétences!$D$3:$BA$172,MATCH(Progression_Cycle4!K$4,Problématiques_compétences!$D$3:$D$172,0),29)</f>
        <v>#N/A</v>
      </c>
      <c r="L47" s="351" t="e">
        <f>INDEX(Problématiques_compétences!$D$3:$BA$172,MATCH(Progression_Cycle4!L$4,Problématiques_compétences!$D$3:$D$172,0),29)</f>
        <v>#N/A</v>
      </c>
      <c r="M47" s="351" t="e">
        <f>INDEX(Problématiques_compétences!$D$3:$BA$172,MATCH(Progression_Cycle4!M$4,Problématiques_compétences!$D$3:$D$172,0),29)</f>
        <v>#N/A</v>
      </c>
      <c r="N47" s="351" t="e">
        <f>INDEX(Problématiques_compétences!$D$3:$BA$172,MATCH(Progression_Cycle4!N$4,Problématiques_compétences!$D$3:$D$172,0),29)</f>
        <v>#N/A</v>
      </c>
      <c r="O47" s="351" t="e">
        <f>INDEX(Problématiques_compétences!$D$3:$BA$172,MATCH(Progression_Cycle4!O$4,Problématiques_compétences!$D$3:$D$172,0),29)</f>
        <v>#N/A</v>
      </c>
      <c r="P47" s="351" t="e">
        <f>INDEX(Problématiques_compétences!$D$3:$BA$172,MATCH(Progression_Cycle4!P$4,Problématiques_compétences!$D$3:$D$172,0),29)</f>
        <v>#N/A</v>
      </c>
      <c r="Q47" s="351" t="e">
        <f>INDEX(Problématiques_compétences!$D$3:$BA$172,MATCH(Progression_Cycle4!Q$4,Problématiques_compétences!$D$3:$D$172,0),29)</f>
        <v>#N/A</v>
      </c>
      <c r="R47" s="351" t="e">
        <f>INDEX(Problématiques_compétences!$D$3:$BA$172,MATCH(Progression_Cycle4!R$4,Problématiques_compétences!$D$3:$D$172,0),29)</f>
        <v>#N/A</v>
      </c>
      <c r="S47" s="351" t="e">
        <f>INDEX(Problématiques_compétences!$D$3:$BA$172,MATCH(Progression_Cycle4!S$4,Problématiques_compétences!$D$3:$D$172,0),29)</f>
        <v>#N/A</v>
      </c>
      <c r="T47" s="351" t="e">
        <f>INDEX(Problématiques_compétences!$D$3:$BA$172,MATCH(Progression_Cycle4!T$4,Problématiques_compétences!$D$3:$D$172,0),29)</f>
        <v>#N/A</v>
      </c>
      <c r="U47" s="351" t="e">
        <f>INDEX(Problématiques_compétences!$D$3:$BA$172,MATCH(Progression_Cycle4!U$4,Problématiques_compétences!$D$3:$D$172,0),29)</f>
        <v>#N/A</v>
      </c>
      <c r="V47" s="351" t="e">
        <f>INDEX(Problématiques_compétences!$D$3:$BA$172,MATCH(Progression_Cycle4!V$4,Problématiques_compétences!$D$3:$D$172,0),29)</f>
        <v>#N/A</v>
      </c>
      <c r="W47" s="351" t="e">
        <f>INDEX(Problématiques_compétences!$D$3:$BA$172,MATCH(Progression_Cycle4!W$4,Problématiques_compétences!$D$3:$D$172,0),29)</f>
        <v>#N/A</v>
      </c>
      <c r="X47" s="351" t="e">
        <f>INDEX(Problématiques_compétences!$D$3:$BA$172,MATCH(Progression_Cycle4!X$4,Problématiques_compétences!$D$3:$D$172,0),29)</f>
        <v>#N/A</v>
      </c>
      <c r="Y47" s="351" t="e">
        <f>INDEX(Problématiques_compétences!$D$3:$BA$172,MATCH(Progression_Cycle4!Y$4,Problématiques_compétences!$D$3:$D$172,0),29)</f>
        <v>#N/A</v>
      </c>
      <c r="Z47" s="351" t="e">
        <f>INDEX(Problématiques_compétences!$D$3:$BA$172,MATCH(Progression_Cycle4!Z$4,Problématiques_compétences!$D$3:$D$172,0),29)</f>
        <v>#N/A</v>
      </c>
      <c r="AA47" s="351" t="e">
        <f>INDEX(Problématiques_compétences!$D$3:$BA$172,MATCH(Progression_Cycle4!AA$4,Problématiques_compétences!$D$3:$D$172,0),29)</f>
        <v>#N/A</v>
      </c>
      <c r="AB47" s="351" t="e">
        <f>INDEX(Problématiques_compétences!$D$3:$BA$172,MATCH(Progression_Cycle4!AB$4,Problématiques_compétences!$D$3:$D$172,0),29)</f>
        <v>#N/A</v>
      </c>
      <c r="AC47" s="351" t="e">
        <f>INDEX(Problématiques_compétences!$D$3:$BA$172,MATCH(Progression_Cycle4!AC$4,Problématiques_compétences!$D$3:$D$172,0),29)</f>
        <v>#N/A</v>
      </c>
      <c r="AD47" s="351" t="e">
        <f>INDEX(Problématiques_compétences!$D$3:$BA$172,MATCH(Progression_Cycle4!AD$4,Problématiques_compétences!$D$3:$D$172,0),29)</f>
        <v>#N/A</v>
      </c>
      <c r="AE47" s="351" t="e">
        <f>INDEX(Problématiques_compétences!$D$3:$BA$172,MATCH(Progression_Cycle4!AE$4,Problématiques_compétences!$D$3:$D$172,0),29)</f>
        <v>#N/A</v>
      </c>
      <c r="AF47" s="351" t="e">
        <f>INDEX(Problématiques_compétences!$D$3:$BA$172,MATCH(Progression_Cycle4!AF$4,Problématiques_compétences!$D$3:$D$172,0),29)</f>
        <v>#N/A</v>
      </c>
      <c r="AG47" s="351" t="e">
        <f>INDEX(Problématiques_compétences!$D$3:$BA$172,MATCH(Progression_Cycle4!AG$4,Problématiques_compétences!$D$3:$D$172,0),29)</f>
        <v>#N/A</v>
      </c>
      <c r="AH47" s="351" t="e">
        <f>INDEX(Problématiques_compétences!$D$3:$BA$172,MATCH(Progression_Cycle4!AH$4,Problématiques_compétences!$D$3:$D$172,0),29)</f>
        <v>#N/A</v>
      </c>
      <c r="AI47" s="351" t="e">
        <f>INDEX(Problématiques_compétences!$D$3:$BA$172,MATCH(Progression_Cycle4!AI$4,Problématiques_compétences!$D$3:$D$172,0),29)</f>
        <v>#N/A</v>
      </c>
      <c r="AJ47" s="351" t="e">
        <f>INDEX(Problématiques_compétences!$D$3:$BA$172,MATCH(Progression_Cycle4!AJ$4,Problématiques_compétences!$D$3:$D$172,0),29)</f>
        <v>#N/A</v>
      </c>
      <c r="AK47" s="351" t="e">
        <f>INDEX(Problématiques_compétences!$D$3:$BA$172,MATCH(Progression_Cycle4!AK$4,Problématiques_compétences!$D$3:$D$172,0),29)</f>
        <v>#N/A</v>
      </c>
      <c r="AL47" s="351" t="e">
        <f>INDEX(Problématiques_compétences!$D$4:$BA$171,MATCH(Progression_Cycle4!AL$4,Problématiques_compétences!$D$5:$D$161,0),29)</f>
        <v>#N/A</v>
      </c>
    </row>
  </sheetData>
  <mergeCells count="22">
    <mergeCell ref="I1:AL1"/>
    <mergeCell ref="A3:C3"/>
    <mergeCell ref="A4:G4"/>
    <mergeCell ref="A5:G5"/>
    <mergeCell ref="I5:R5"/>
    <mergeCell ref="S5:AB5"/>
    <mergeCell ref="AC5:AL5"/>
    <mergeCell ref="A6:G6"/>
    <mergeCell ref="B7:C7"/>
    <mergeCell ref="D7:G7"/>
    <mergeCell ref="A8:A12"/>
    <mergeCell ref="D8:AL8"/>
    <mergeCell ref="D34:AL34"/>
    <mergeCell ref="A38:A40"/>
    <mergeCell ref="D38:AL38"/>
    <mergeCell ref="D41:AL41"/>
    <mergeCell ref="A13:A20"/>
    <mergeCell ref="D13:AL13"/>
    <mergeCell ref="A21:A24"/>
    <mergeCell ref="D21:AL21"/>
    <mergeCell ref="A28:A33"/>
    <mergeCell ref="D28:AL28"/>
  </mergeCells>
  <conditionalFormatting sqref="I2:AL2">
    <cfRule type="cellIs" priority="2" operator="equal">
      <formula>"P"</formula>
    </cfRule>
  </conditionalFormatting>
  <dataValidations count="29">
    <dataValidation allowBlank="1" showInputMessage="1" showErrorMessage="1" promptTitle="Informatique et programmation" prompt="Analyser le fonctionnement et la structure d’un objet" sqref="G46">
      <formula1>0</formula1>
      <formula2>0</formula2>
    </dataValidation>
    <dataValidation allowBlank="1" showInputMessage="1" showErrorMessage="1" promptTitle="Design, innovation et créativité" prompt="Imaginer, synthétiser et formaliser une procédure, un protocole." sqref="D9">
      <formula1>0</formula1>
      <formula2>0</formula2>
    </dataValidation>
    <dataValidation allowBlank="1" showInputMessage="1" showErrorMessage="1" promptTitle="Modélisation simulation OT" prompt="Mesurer des grandeurs de manière directe ou indirecte. " sqref="F10">
      <formula1>0</formula1>
      <formula2>0</formula2>
    </dataValidation>
    <dataValidation allowBlank="1" showInputMessage="1" showErrorMessage="1" promptTitle="Design, innovation et créativité" prompt="Imaginer des solutions pour produire des objets et des éléments de programmes informatiques en réponse au besoin." sqref="D11 D18 D20 D23">
      <formula1>0</formula1>
      <formula2>0</formula2>
    </dataValidation>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formula1>0</formula1>
      <formula2>0</formula2>
    </dataValidation>
    <dataValidation allowBlank="1" showInputMessage="1" showErrorMessage="1" promptTitle="Modélisation simulation OT" prompt="Respecter une procédure de travail garantissant un résultat en respectant les règles de sécurité et d’utilisation des outils mis à disposition." sqref="F9 F19 F42">
      <formula1>0</formula1>
      <formula2>0</formula2>
    </dataValidation>
    <dataValidation allowBlank="1" showInputMessage="1" showErrorMessage="1" promptTitle="Informatique et programmation" prompt="Écrire, mettre au point (tester, corriger) et exécuter un programme commandant un système réel et vérifier le comportement attendu." sqref="G20 G32">
      <formula1>0</formula1>
      <formula2>0</formula2>
    </dataValidation>
    <dataValidation allowBlank="1" showInputMessage="1" showErrorMessage="1" promptTitle="Modélisation simulation OT" prompt="Associer des solutions techniques à des fonctions." sqref="F17">
      <formula1>0</formula1>
      <formula2>0</formula2>
    </dataValidation>
    <dataValidation allowBlank="1" showInputMessage="1" showErrorMessage="1" promptTitle="Modélisation simulation OT" prompt="Identifier le(s) matériau(x), les flux d’énergie et d’information sur un objet et décrire les transformations qui s’opèrent." sqref="F15">
      <formula1>0</formula1>
      <formula2>0</formula2>
    </dataValidation>
    <dataValidation allowBlank="1" showInputMessage="1" showErrorMessage="1" promptTitle="OT, Changts  induits société" sqref="D15">
      <formula1>0</formula1>
      <formula2>0</formula2>
    </dataValidation>
    <dataValidation allowBlank="1" showInputMessage="1" showErrorMessage="1" promptTitle="Design, innovation et créativité" prompt="Réaliser, de manière collaborative, le prototype d’un objet pour valider une solution" sqref="D19">
      <formula1>0</formula1>
      <formula2>0</formula2>
    </dataValidation>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formula1>0</formula1>
      <formula2>0</formula2>
    </dataValidation>
    <dataValidation allowBlank="1" showInputMessage="1" showErrorMessage="1" promptTitle="OT, Changts  induits société" prompt="Lire, utiliser et produire, à l’aide d’outils de représentation numérique, des choix de solutions sous forme de dessins ou de schémas." sqref="E23 E31">
      <formula1>0</formula1>
      <formula2>0</formula2>
    </dataValidation>
    <dataValidation allowBlank="1" showInputMessage="1" showErrorMessage="1" promptTitle="OT, Changts  induits société" prompt="Exprimer sa pensée à l’aide d’outils de description adaptés : croquis, schémas, graphes, diagrammes, tableaux. " sqref="E22">
      <formula1>0</formula1>
      <formula2>0</formula2>
    </dataValidation>
    <dataValidation allowBlank="1" showInputMessage="1" showErrorMessage="1" promptTitle="Design, innovation et créativité" prompt="Présenter à l’oral et à l’aide de supports numériques multimédia des solutions techniques au moment des revues de projet." sqref="D24">
      <formula1>0</formula1>
      <formula2>0</formula2>
    </dataValidation>
    <dataValidation allowBlank="1" showInputMessage="1" showErrorMessage="1" promptTitle="Modélisation simulation OT" prompt="Décrire, en utilisant les outils et langages de descriptions adaptés, le fonctionnement, la structure et le comportement des objets." sqref="F26">
      <formula1>0</formula1>
      <formula2>0</formula2>
    </dataValidation>
    <dataValidation allowBlank="1" showInputMessage="1" showErrorMessage="1" promptTitle="OT, Changts  induits société" prompt="Élaborer un document qui synthétise ces comparaisons et ces commentaires." sqref="E26">
      <formula1>0</formula1>
      <formula2>0</formula2>
    </dataValidation>
    <dataValidation allowBlank="1" showInputMessage="1" showErrorMessage="1" promptTitle="Informatique et programmation" prompt="Écrire un programme dans lequel des actions sont déclenchées par des événements extérieurs." sqref="G27 G33">
      <formula1>0</formula1>
      <formula2>0</formula2>
    </dataValidation>
    <dataValidation allowBlank="1" showInputMessage="1" showErrorMessage="1" promptTitle="Modélisation simulation OT" prompt="Simuler numériquement la structure et/ou le comportement d’un objet. Interpréter le comportement de l’objet technique et le communiquer en argumentant." sqref="F29">
      <formula1>0</formula1>
      <formula2>0</formula2>
    </dataValidation>
    <dataValidation allowBlank="1" showInputMessage="1" showErrorMessage="1" promptTitle="Design, innovation et créativité" prompt="Organiser, structurer et stocker des ressources numériques." sqref="D30">
      <formula1>0</formula1>
      <formula2>0</formula2>
    </dataValidation>
    <dataValidation allowBlank="1" showInputMessage="1" showErrorMessage="1" promptTitle="OT, Changts  induits société" prompt="Regrouper des objets en familles et lignées." sqref="E37 E39">
      <formula1>0</formula1>
      <formula2>0</formula2>
    </dataValidation>
    <dataValidation allowBlank="1" showInputMessage="1" showErrorMessage="1" promptTitle="OT, Changts  induits société" prompt="Comparer et commenter les évolutions des objets et systèmes" sqref="E36">
      <formula1>0</formula1>
      <formula2>0</formula2>
    </dataValidation>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formula1>0</formula1>
      <formula2>0</formula2>
    </dataValidation>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formula1>0</formula1>
      <formula2>0</formula2>
    </dataValidation>
    <dataValidation allowBlank="1" showInputMessage="1" showErrorMessage="1" promptTitle="Modélisation simulation OT" prompt="Analyser le fonctionnement et la structure d’un objet, identifier les entrées et sorties." sqref="F43">
      <formula1>0</formula1>
      <formula2>0</formula2>
    </dataValidation>
    <dataValidation allowBlank="1" showInputMessage="1" showErrorMessage="1" promptTitle="Modélisation simulation OT" prompt="Interpréter des résultats expérimentaux, en tirer une conclusion et la communiquer en argumentant." sqref="F44">
      <formula1>0</formula1>
      <formula2>0</formula2>
    </dataValidation>
    <dataValidation allowBlank="1" showInputMessage="1" showErrorMessage="1" promptTitle="Modelisation simulation OT" prompt="Utiliser une modélisation pour comprendre, formaliser, partager, construire, investiguer, prouver." sqref="F45">
      <formula1>0</formula1>
      <formula2>0</formula2>
    </dataValidation>
    <dataValidation allowBlank="1" showInputMessage="1" showErrorMessage="1" promptTitle="Informatique et programmation" prompt="Analyser le comportement attendu d’un système réel et décomposer le problème posé en sous-problèmes afin de structurer un programme de commande." sqref="G47">
      <formula1>0</formula1>
      <formula2>0</formula2>
    </dataValidation>
    <dataValidation allowBlank="1" showInputMessage="1" showErrorMessage="1" promptTitle="Design, innovation et créativité" prompt="Participer à l’organisation de projets, la définition des rôles, la planification (se projeter et anticiper) et aux revues de projet." sqref="D12">
      <formula1>0</formula1>
      <formula2>0</formula2>
    </dataValidation>
  </dataValidations>
  <pageMargins left="0.7" right="0.7" top="0.75" bottom="0.75" header="0.51180555555555496" footer="0.51180555555555496"/>
  <pageSetup paperSize="0" scale="0" firstPageNumber="0" orientation="portrait" usePrinterDefaults="0" horizontalDpi="0" verticalDpi="0" copie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0" zoomScaleNormal="100" workbookViewId="0">
      <selection activeCell="C27" sqref="C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522</v>
      </c>
      <c r="C2" s="762"/>
      <c r="D2" s="762"/>
      <c r="E2" s="762"/>
      <c r="F2" s="762"/>
      <c r="G2" s="762"/>
      <c r="H2" s="762"/>
      <c r="I2" s="762"/>
      <c r="J2" s="762"/>
      <c r="K2" s="762"/>
      <c r="L2" s="762"/>
      <c r="M2" s="762"/>
      <c r="N2" s="388" t="s">
        <v>523</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276</v>
      </c>
      <c r="B4" s="791" t="s">
        <v>277</v>
      </c>
      <c r="C4" s="791"/>
      <c r="D4" s="791"/>
      <c r="E4" s="791"/>
      <c r="F4" s="791"/>
      <c r="G4" s="791"/>
      <c r="H4" s="791"/>
      <c r="I4" s="791"/>
      <c r="J4" s="791"/>
      <c r="K4" s="493" t="s">
        <v>278</v>
      </c>
      <c r="L4" s="792" t="s">
        <v>352</v>
      </c>
      <c r="M4" s="792"/>
      <c r="N4" s="792"/>
      <c r="O4" s="792"/>
      <c r="P4" s="792"/>
      <c r="Q4" s="792"/>
      <c r="R4" s="793" t="s">
        <v>354</v>
      </c>
      <c r="S4" s="793"/>
      <c r="T4" s="793"/>
      <c r="U4" s="793"/>
      <c r="V4" s="793"/>
      <c r="W4" s="793"/>
      <c r="X4" s="793"/>
      <c r="Y4" s="793"/>
    </row>
    <row r="5" spans="1:25" ht="32.2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2.25" customHeight="1" x14ac:dyDescent="0.25">
      <c r="A6" s="397" t="s">
        <v>183</v>
      </c>
      <c r="B6" s="791" t="s">
        <v>184</v>
      </c>
      <c r="C6" s="791"/>
      <c r="D6" s="791"/>
      <c r="E6" s="791"/>
      <c r="F6" s="791"/>
      <c r="G6" s="791"/>
      <c r="H6" s="791"/>
      <c r="I6" s="791"/>
      <c r="J6" s="791"/>
      <c r="K6" s="493" t="s">
        <v>185</v>
      </c>
      <c r="L6" s="792" t="s">
        <v>284</v>
      </c>
      <c r="M6" s="792"/>
      <c r="N6" s="792"/>
      <c r="O6" s="792"/>
      <c r="P6" s="792"/>
      <c r="Q6" s="792"/>
      <c r="R6" s="793" t="s">
        <v>795</v>
      </c>
      <c r="S6" s="793"/>
      <c r="T6" s="793"/>
      <c r="U6" s="793"/>
      <c r="V6" s="793"/>
      <c r="W6" s="793"/>
      <c r="X6" s="793"/>
      <c r="Y6" s="793"/>
    </row>
    <row r="7" spans="1:25" ht="32.2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2.25" customHeight="1" x14ac:dyDescent="0.25">
      <c r="A8" s="397" t="s">
        <v>206</v>
      </c>
      <c r="B8" s="791" t="s">
        <v>207</v>
      </c>
      <c r="C8" s="791"/>
      <c r="D8" s="791"/>
      <c r="E8" s="791"/>
      <c r="F8" s="791"/>
      <c r="G8" s="791"/>
      <c r="H8" s="791"/>
      <c r="I8" s="791"/>
      <c r="J8" s="791"/>
      <c r="K8" s="493" t="s">
        <v>208</v>
      </c>
      <c r="L8" s="792" t="s">
        <v>270</v>
      </c>
      <c r="M8" s="792"/>
      <c r="N8" s="792"/>
      <c r="O8" s="792"/>
      <c r="P8" s="792"/>
      <c r="Q8" s="792"/>
      <c r="R8" s="793" t="s">
        <v>694</v>
      </c>
      <c r="S8" s="793"/>
      <c r="T8" s="793"/>
      <c r="U8" s="793"/>
      <c r="V8" s="793"/>
      <c r="W8" s="793"/>
      <c r="X8" s="793"/>
      <c r="Y8" s="793"/>
    </row>
    <row r="9" spans="1:25" ht="37.5" customHeight="1" x14ac:dyDescent="0.25">
      <c r="A9" s="405"/>
      <c r="B9" s="499"/>
      <c r="C9" s="499"/>
      <c r="D9" s="499"/>
      <c r="E9" s="499"/>
      <c r="F9" s="499"/>
      <c r="G9" s="499"/>
      <c r="H9" s="499"/>
      <c r="I9" s="499"/>
      <c r="J9" s="499"/>
      <c r="K9" s="496" t="s">
        <v>209</v>
      </c>
      <c r="L9" s="794" t="s">
        <v>339</v>
      </c>
      <c r="M9" s="794"/>
      <c r="N9" s="794"/>
      <c r="O9" s="794"/>
      <c r="P9" s="794"/>
      <c r="Q9" s="794"/>
      <c r="R9" s="795" t="s">
        <v>342</v>
      </c>
      <c r="S9" s="795"/>
      <c r="T9" s="795"/>
      <c r="U9" s="795"/>
      <c r="V9" s="795"/>
      <c r="W9" s="795"/>
      <c r="X9" s="795"/>
      <c r="Y9" s="795"/>
    </row>
    <row r="10" spans="1:25" ht="42" customHeight="1" x14ac:dyDescent="0.25">
      <c r="A10" s="397" t="s">
        <v>257</v>
      </c>
      <c r="B10" s="791" t="s">
        <v>258</v>
      </c>
      <c r="C10" s="791"/>
      <c r="D10" s="791"/>
      <c r="E10" s="791"/>
      <c r="F10" s="791"/>
      <c r="G10" s="791"/>
      <c r="H10" s="791"/>
      <c r="I10" s="791"/>
      <c r="J10" s="791"/>
      <c r="K10" s="493" t="s">
        <v>241</v>
      </c>
      <c r="L10" s="792" t="s">
        <v>264</v>
      </c>
      <c r="M10" s="792"/>
      <c r="N10" s="792"/>
      <c r="O10" s="792"/>
      <c r="P10" s="792"/>
      <c r="Q10" s="792"/>
      <c r="R10" s="793"/>
      <c r="S10" s="793"/>
      <c r="T10" s="793"/>
      <c r="U10" s="793"/>
      <c r="V10" s="793"/>
      <c r="W10" s="793"/>
      <c r="X10" s="793"/>
      <c r="Y10" s="793"/>
    </row>
    <row r="11" spans="1:25" ht="32.25" customHeight="1" x14ac:dyDescent="0.25">
      <c r="A11" s="397"/>
      <c r="B11" s="791"/>
      <c r="C11" s="791"/>
      <c r="D11" s="791"/>
      <c r="E11" s="791"/>
      <c r="F11" s="791"/>
      <c r="G11" s="791"/>
      <c r="H11" s="791"/>
      <c r="I11" s="791"/>
      <c r="J11" s="791"/>
      <c r="K11" s="493"/>
      <c r="L11" s="792"/>
      <c r="M11" s="792"/>
      <c r="N11" s="792"/>
      <c r="O11" s="792"/>
      <c r="P11" s="792"/>
      <c r="Q11" s="792"/>
      <c r="R11" s="793"/>
      <c r="S11" s="793"/>
      <c r="T11" s="793"/>
      <c r="U11" s="793"/>
      <c r="V11" s="793"/>
      <c r="W11" s="793"/>
      <c r="X11" s="793"/>
      <c r="Y11" s="793"/>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8.25" customHeight="1" x14ac:dyDescent="0.25">
      <c r="A13" s="788" t="s">
        <v>1362</v>
      </c>
      <c r="B13" s="788"/>
      <c r="C13" s="788"/>
      <c r="D13" s="788"/>
      <c r="E13" s="788"/>
      <c r="F13" s="788"/>
      <c r="G13" s="788"/>
      <c r="H13" s="788"/>
      <c r="I13" s="788"/>
      <c r="J13" s="788"/>
      <c r="K13" s="788"/>
      <c r="L13" s="788"/>
      <c r="M13" s="788"/>
      <c r="N13" s="788" t="s">
        <v>1363</v>
      </c>
      <c r="O13" s="788"/>
      <c r="P13" s="788"/>
      <c r="Q13" s="788"/>
      <c r="R13" s="788"/>
      <c r="S13" s="788"/>
      <c r="T13" s="788"/>
      <c r="U13" s="788"/>
      <c r="V13" s="788"/>
      <c r="W13" s="788"/>
      <c r="X13" s="788"/>
      <c r="Y13" s="788"/>
    </row>
    <row r="14" spans="1:25" ht="38.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28.5" customHeight="1" x14ac:dyDescent="0.25">
      <c r="A16" s="782" t="s">
        <v>1364</v>
      </c>
      <c r="B16" s="782"/>
      <c r="C16" s="782"/>
      <c r="D16" s="782"/>
      <c r="E16" s="782"/>
      <c r="F16" s="782"/>
      <c r="G16" s="782"/>
      <c r="H16" s="782"/>
      <c r="I16" s="782"/>
      <c r="J16" s="782"/>
      <c r="K16" s="782"/>
      <c r="L16" s="782"/>
      <c r="M16" s="782"/>
      <c r="N16" s="877" t="s">
        <v>1365</v>
      </c>
      <c r="O16" s="877"/>
      <c r="P16" s="877"/>
      <c r="Q16" s="877"/>
      <c r="R16" s="877"/>
      <c r="S16" s="877"/>
      <c r="T16" s="877"/>
      <c r="U16" s="877"/>
      <c r="V16" s="877"/>
      <c r="W16" s="877"/>
      <c r="X16" s="877"/>
      <c r="Y16" s="877"/>
    </row>
    <row r="17" spans="1:25" ht="28.5" customHeight="1" x14ac:dyDescent="0.25">
      <c r="A17" s="782"/>
      <c r="B17" s="782"/>
      <c r="C17" s="782"/>
      <c r="D17" s="782"/>
      <c r="E17" s="782"/>
      <c r="F17" s="782"/>
      <c r="G17" s="782"/>
      <c r="H17" s="782"/>
      <c r="I17" s="782"/>
      <c r="J17" s="782"/>
      <c r="K17" s="782"/>
      <c r="L17" s="782"/>
      <c r="M17" s="782"/>
      <c r="N17" s="877"/>
      <c r="O17" s="877"/>
      <c r="P17" s="877"/>
      <c r="Q17" s="877"/>
      <c r="R17" s="877"/>
      <c r="S17" s="877"/>
      <c r="T17" s="877"/>
      <c r="U17" s="877"/>
      <c r="V17" s="877"/>
      <c r="W17" s="877"/>
      <c r="X17" s="877"/>
      <c r="Y17" s="877"/>
    </row>
    <row r="18" spans="1:25" ht="15" customHeight="1" x14ac:dyDescent="0.25">
      <c r="A18" s="472" t="s">
        <v>559</v>
      </c>
      <c r="B18" s="413"/>
      <c r="C18" s="413"/>
      <c r="D18" s="413"/>
      <c r="E18" s="413"/>
      <c r="F18" s="413" t="s">
        <v>1366</v>
      </c>
      <c r="G18" s="413"/>
      <c r="H18" s="413"/>
      <c r="I18" s="413"/>
      <c r="J18" s="413"/>
      <c r="K18" s="412"/>
      <c r="L18" s="410"/>
      <c r="M18" s="474"/>
      <c r="N18" s="783" t="s">
        <v>561</v>
      </c>
      <c r="O18" s="783"/>
      <c r="P18" s="783"/>
      <c r="Q18" s="783"/>
      <c r="R18" s="855" t="s">
        <v>603</v>
      </c>
      <c r="S18" s="855"/>
      <c r="T18" s="855"/>
      <c r="U18" s="855"/>
      <c r="V18" s="828" t="s">
        <v>1367</v>
      </c>
      <c r="W18" s="828"/>
      <c r="X18" s="828"/>
      <c r="Y18" s="828"/>
    </row>
    <row r="19" spans="1:25" x14ac:dyDescent="0.25">
      <c r="A19" s="489" t="s">
        <v>562</v>
      </c>
      <c r="B19" s="476"/>
      <c r="C19" s="574" t="s">
        <v>1368</v>
      </c>
      <c r="D19" s="574"/>
      <c r="E19" s="574"/>
      <c r="F19" s="574"/>
      <c r="G19" s="574"/>
      <c r="H19" s="574"/>
      <c r="I19" s="574"/>
      <c r="J19" s="574"/>
      <c r="K19" s="574"/>
      <c r="L19" s="574"/>
      <c r="M19" s="665"/>
      <c r="N19" s="783"/>
      <c r="O19" s="783"/>
      <c r="P19" s="783"/>
      <c r="Q19" s="783"/>
      <c r="R19" s="855"/>
      <c r="S19" s="855"/>
      <c r="T19" s="855"/>
      <c r="U19" s="855"/>
      <c r="V19" s="828"/>
      <c r="W19" s="828"/>
      <c r="X19" s="828"/>
      <c r="Y19" s="828"/>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43.5" customHeight="1" x14ac:dyDescent="0.25">
      <c r="A23" s="747" t="s">
        <v>567</v>
      </c>
      <c r="B23" s="747"/>
      <c r="C23" s="780" t="s">
        <v>1369</v>
      </c>
      <c r="D23" s="780"/>
      <c r="E23" s="780"/>
      <c r="F23" s="780"/>
      <c r="G23" s="780"/>
      <c r="H23" s="780"/>
      <c r="I23" s="780"/>
      <c r="J23" s="780"/>
      <c r="K23" s="780"/>
      <c r="L23" s="781" t="s">
        <v>1370</v>
      </c>
      <c r="M23" s="781"/>
      <c r="N23" s="781"/>
      <c r="O23" s="781"/>
      <c r="P23" s="781"/>
      <c r="Q23" s="781"/>
      <c r="R23" s="781"/>
      <c r="S23" s="780" t="s">
        <v>1371</v>
      </c>
      <c r="T23" s="780"/>
      <c r="U23" s="780"/>
      <c r="V23" s="780"/>
      <c r="W23" s="780"/>
      <c r="X23" s="780"/>
      <c r="Y23" s="780"/>
    </row>
    <row r="24" spans="1:25" ht="77.25" customHeight="1" x14ac:dyDescent="0.25">
      <c r="A24" s="743" t="s">
        <v>568</v>
      </c>
      <c r="B24" s="743"/>
      <c r="C24" s="780" t="s">
        <v>1372</v>
      </c>
      <c r="D24" s="780"/>
      <c r="E24" s="780"/>
      <c r="F24" s="780"/>
      <c r="G24" s="780"/>
      <c r="H24" s="780"/>
      <c r="I24" s="780"/>
      <c r="J24" s="780"/>
      <c r="K24" s="780"/>
      <c r="L24" s="780" t="s">
        <v>1373</v>
      </c>
      <c r="M24" s="780"/>
      <c r="N24" s="780"/>
      <c r="O24" s="780"/>
      <c r="P24" s="780"/>
      <c r="Q24" s="780"/>
      <c r="R24" s="780"/>
      <c r="S24" s="780" t="s">
        <v>1374</v>
      </c>
      <c r="T24" s="780"/>
      <c r="U24" s="780"/>
      <c r="V24" s="780"/>
      <c r="W24" s="780"/>
      <c r="X24" s="780"/>
      <c r="Y24" s="780"/>
    </row>
    <row r="25" spans="1:25" ht="26.25" customHeight="1" x14ac:dyDescent="0.25">
      <c r="A25" s="741" t="s">
        <v>569</v>
      </c>
      <c r="B25" s="741"/>
      <c r="C25" s="780" t="s">
        <v>590</v>
      </c>
      <c r="D25" s="780"/>
      <c r="E25" s="780"/>
      <c r="F25" s="780"/>
      <c r="G25" s="780"/>
      <c r="H25" s="780"/>
      <c r="I25" s="780"/>
      <c r="J25" s="780"/>
      <c r="K25" s="780"/>
      <c r="L25" s="780" t="s">
        <v>590</v>
      </c>
      <c r="M25" s="780"/>
      <c r="N25" s="780"/>
      <c r="O25" s="780"/>
      <c r="P25" s="780"/>
      <c r="Q25" s="780"/>
      <c r="R25" s="780"/>
      <c r="S25" s="780" t="s">
        <v>590</v>
      </c>
      <c r="T25" s="780"/>
      <c r="U25" s="780"/>
      <c r="V25" s="780"/>
      <c r="W25" s="780"/>
      <c r="X25" s="780"/>
      <c r="Y25" s="780"/>
    </row>
    <row r="26" spans="1:25" ht="48" customHeight="1" x14ac:dyDescent="0.25">
      <c r="A26" s="741" t="s">
        <v>570</v>
      </c>
      <c r="B26" s="741"/>
      <c r="C26" s="780" t="s">
        <v>1375</v>
      </c>
      <c r="D26" s="780"/>
      <c r="E26" s="780"/>
      <c r="F26" s="780"/>
      <c r="G26" s="780"/>
      <c r="H26" s="780"/>
      <c r="I26" s="780"/>
      <c r="J26" s="780"/>
      <c r="K26" s="780"/>
      <c r="L26" s="780" t="s">
        <v>1376</v>
      </c>
      <c r="M26" s="780"/>
      <c r="N26" s="780"/>
      <c r="O26" s="780"/>
      <c r="P26" s="780"/>
      <c r="Q26" s="780"/>
      <c r="R26" s="780"/>
      <c r="S26" s="780" t="s">
        <v>1377</v>
      </c>
      <c r="T26" s="780"/>
      <c r="U26" s="780"/>
      <c r="V26" s="780"/>
      <c r="W26" s="780"/>
      <c r="X26" s="780"/>
      <c r="Y26" s="780"/>
    </row>
    <row r="27" spans="1:25" ht="43.5" customHeight="1" x14ac:dyDescent="0.25">
      <c r="A27" s="743" t="s">
        <v>571</v>
      </c>
      <c r="B27" s="743"/>
      <c r="C27" s="780" t="s">
        <v>1378</v>
      </c>
      <c r="D27" s="780"/>
      <c r="E27" s="780"/>
      <c r="F27" s="780"/>
      <c r="G27" s="780"/>
      <c r="H27" s="780"/>
      <c r="I27" s="780"/>
      <c r="J27" s="780"/>
      <c r="K27" s="780"/>
      <c r="L27" s="780" t="s">
        <v>1379</v>
      </c>
      <c r="M27" s="780"/>
      <c r="N27" s="780"/>
      <c r="O27" s="780"/>
      <c r="P27" s="780"/>
      <c r="Q27" s="780"/>
      <c r="R27" s="780"/>
      <c r="S27" s="780"/>
      <c r="T27" s="780"/>
      <c r="U27" s="780"/>
      <c r="V27" s="780"/>
      <c r="W27" s="780"/>
      <c r="X27" s="780"/>
      <c r="Y27" s="780"/>
    </row>
  </sheetData>
  <mergeCells count="54">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9"/>
    <mergeCell ref="V18: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zoomScaleNormal="100" workbookViewId="0">
      <selection activeCell="N13" sqref="N13"/>
    </sheetView>
  </sheetViews>
  <sheetFormatPr baseColWidth="10" defaultColWidth="9.140625" defaultRowHeight="15" x14ac:dyDescent="0.25"/>
  <cols>
    <col min="1" max="10" width="7.42578125"/>
    <col min="11" max="11" width="9.5703125"/>
    <col min="12" max="25" width="7.42578125"/>
    <col min="26" max="1025" width="10.5703125"/>
  </cols>
  <sheetData>
    <row r="1" spans="1:25" x14ac:dyDescent="0.25">
      <c r="A1" s="881" t="s">
        <v>572</v>
      </c>
      <c r="B1" s="583" t="s">
        <v>416</v>
      </c>
      <c r="C1" s="584"/>
      <c r="D1" s="584"/>
      <c r="E1" s="584"/>
      <c r="F1" s="584"/>
      <c r="G1" s="584"/>
      <c r="H1" s="584"/>
      <c r="I1" s="584"/>
      <c r="J1" s="584"/>
      <c r="K1" s="584"/>
      <c r="L1" s="584"/>
      <c r="M1" s="585"/>
      <c r="N1" s="666" t="s">
        <v>552</v>
      </c>
      <c r="O1" s="586"/>
      <c r="P1" s="586"/>
      <c r="Q1" s="586"/>
      <c r="R1" s="586"/>
      <c r="S1" s="586"/>
      <c r="T1" s="586"/>
      <c r="U1" s="586"/>
      <c r="V1" s="586"/>
      <c r="W1" s="586"/>
      <c r="X1" s="586"/>
      <c r="Y1" s="587"/>
    </row>
    <row r="2" spans="1:25" ht="15.75" customHeight="1" x14ac:dyDescent="0.25">
      <c r="A2" s="881"/>
      <c r="B2" s="882" t="s">
        <v>522</v>
      </c>
      <c r="C2" s="882"/>
      <c r="D2" s="882"/>
      <c r="E2" s="882"/>
      <c r="F2" s="882"/>
      <c r="G2" s="882"/>
      <c r="H2" s="882"/>
      <c r="I2" s="882"/>
      <c r="J2" s="882"/>
      <c r="K2" s="882"/>
      <c r="L2" s="882"/>
      <c r="M2" s="882"/>
      <c r="N2" s="667" t="s">
        <v>526</v>
      </c>
      <c r="O2" s="588"/>
      <c r="P2" s="588"/>
      <c r="Q2" s="588"/>
      <c r="R2" s="588"/>
      <c r="S2" s="588"/>
      <c r="T2" s="588"/>
      <c r="U2" s="588"/>
      <c r="V2" s="588"/>
      <c r="W2" s="588"/>
      <c r="X2" s="588"/>
      <c r="Y2" s="589"/>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24.75" customHeight="1" x14ac:dyDescent="0.25">
      <c r="A4" s="397" t="s">
        <v>272</v>
      </c>
      <c r="B4" s="791" t="s">
        <v>273</v>
      </c>
      <c r="C4" s="791"/>
      <c r="D4" s="791"/>
      <c r="E4" s="791"/>
      <c r="F4" s="791"/>
      <c r="G4" s="791"/>
      <c r="H4" s="791"/>
      <c r="I4" s="791"/>
      <c r="J4" s="791"/>
      <c r="K4" s="493" t="s">
        <v>274</v>
      </c>
      <c r="L4" s="792" t="s">
        <v>319</v>
      </c>
      <c r="M4" s="792"/>
      <c r="N4" s="792"/>
      <c r="O4" s="792"/>
      <c r="P4" s="792"/>
      <c r="Q4" s="792"/>
      <c r="R4" s="793" t="s">
        <v>695</v>
      </c>
      <c r="S4" s="793"/>
      <c r="T4" s="793"/>
      <c r="U4" s="793"/>
      <c r="V4" s="793"/>
      <c r="W4" s="793"/>
      <c r="X4" s="793"/>
      <c r="Y4" s="793"/>
    </row>
    <row r="5" spans="1:25" ht="24.7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24.75" customHeight="1" x14ac:dyDescent="0.25">
      <c r="A6" s="397" t="s">
        <v>281</v>
      </c>
      <c r="B6" s="791" t="s">
        <v>282</v>
      </c>
      <c r="C6" s="791"/>
      <c r="D6" s="791"/>
      <c r="E6" s="791"/>
      <c r="F6" s="791"/>
      <c r="G6" s="791"/>
      <c r="H6" s="791"/>
      <c r="I6" s="791"/>
      <c r="J6" s="791"/>
      <c r="K6" s="493" t="s">
        <v>283</v>
      </c>
      <c r="L6" s="792" t="s">
        <v>357</v>
      </c>
      <c r="M6" s="792"/>
      <c r="N6" s="792"/>
      <c r="O6" s="792"/>
      <c r="P6" s="792"/>
      <c r="Q6" s="792"/>
      <c r="R6" s="793" t="s">
        <v>359</v>
      </c>
      <c r="S6" s="793"/>
      <c r="T6" s="793"/>
      <c r="U6" s="793"/>
      <c r="V6" s="793"/>
      <c r="W6" s="793"/>
      <c r="X6" s="793"/>
      <c r="Y6" s="793"/>
    </row>
    <row r="7" spans="1:25" ht="24.7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24.75" customHeight="1" x14ac:dyDescent="0.25">
      <c r="A8" s="397" t="s">
        <v>183</v>
      </c>
      <c r="B8" s="791" t="s">
        <v>184</v>
      </c>
      <c r="C8" s="791"/>
      <c r="D8" s="791"/>
      <c r="E8" s="791"/>
      <c r="F8" s="791"/>
      <c r="G8" s="791"/>
      <c r="H8" s="791"/>
      <c r="I8" s="791"/>
      <c r="J8" s="791"/>
      <c r="K8" s="493" t="s">
        <v>185</v>
      </c>
      <c r="L8" s="792" t="s">
        <v>284</v>
      </c>
      <c r="M8" s="792"/>
      <c r="N8" s="792"/>
      <c r="O8" s="792"/>
      <c r="P8" s="792"/>
      <c r="Q8" s="792"/>
      <c r="R8" s="793" t="s">
        <v>795</v>
      </c>
      <c r="S8" s="793"/>
      <c r="T8" s="793"/>
      <c r="U8" s="793"/>
      <c r="V8" s="793"/>
      <c r="W8" s="793"/>
      <c r="X8" s="793"/>
      <c r="Y8" s="793"/>
    </row>
    <row r="9" spans="1:25" ht="24.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6.75" customHeight="1" x14ac:dyDescent="0.25">
      <c r="A10" s="397" t="s">
        <v>206</v>
      </c>
      <c r="B10" s="791" t="s">
        <v>207</v>
      </c>
      <c r="C10" s="791"/>
      <c r="D10" s="791"/>
      <c r="E10" s="791"/>
      <c r="F10" s="791"/>
      <c r="G10" s="791"/>
      <c r="H10" s="791"/>
      <c r="I10" s="791"/>
      <c r="J10" s="791"/>
      <c r="K10" s="493" t="s">
        <v>208</v>
      </c>
      <c r="L10" s="792" t="s">
        <v>270</v>
      </c>
      <c r="M10" s="792"/>
      <c r="N10" s="792"/>
      <c r="O10" s="792"/>
      <c r="P10" s="792"/>
      <c r="Q10" s="792"/>
      <c r="R10" s="793" t="s">
        <v>694</v>
      </c>
      <c r="S10" s="793"/>
      <c r="T10" s="793"/>
      <c r="U10" s="793"/>
      <c r="V10" s="793"/>
      <c r="W10" s="793"/>
      <c r="X10" s="793"/>
      <c r="Y10" s="793"/>
    </row>
    <row r="11" spans="1:25" ht="45.75" customHeight="1" x14ac:dyDescent="0.25">
      <c r="A11" s="397"/>
      <c r="B11" s="791"/>
      <c r="C11" s="791"/>
      <c r="D11" s="791"/>
      <c r="E11" s="791"/>
      <c r="F11" s="791"/>
      <c r="G11" s="791"/>
      <c r="H11" s="791"/>
      <c r="I11" s="791"/>
      <c r="J11" s="791"/>
      <c r="K11" s="493" t="s">
        <v>209</v>
      </c>
      <c r="L11" s="792" t="s">
        <v>339</v>
      </c>
      <c r="M11" s="792"/>
      <c r="N11" s="792"/>
      <c r="O11" s="792"/>
      <c r="P11" s="792"/>
      <c r="Q11" s="792"/>
      <c r="R11" s="793" t="s">
        <v>342</v>
      </c>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32.25" customHeight="1" x14ac:dyDescent="0.25">
      <c r="A13" s="788" t="s">
        <v>1380</v>
      </c>
      <c r="B13" s="788"/>
      <c r="C13" s="788"/>
      <c r="D13" s="788"/>
      <c r="E13" s="788"/>
      <c r="F13" s="788"/>
      <c r="G13" s="788"/>
      <c r="H13" s="788"/>
      <c r="I13" s="788"/>
      <c r="J13" s="788"/>
      <c r="K13" s="788"/>
      <c r="L13" s="788"/>
      <c r="M13" s="788"/>
      <c r="N13" s="788" t="s">
        <v>1381</v>
      </c>
      <c r="O13" s="788"/>
      <c r="P13" s="788"/>
      <c r="Q13" s="788"/>
      <c r="R13" s="788"/>
      <c r="S13" s="788"/>
      <c r="T13" s="788"/>
      <c r="U13" s="788"/>
      <c r="V13" s="788"/>
      <c r="W13" s="788"/>
      <c r="X13" s="788"/>
      <c r="Y13" s="788"/>
    </row>
    <row r="14" spans="1:25" ht="32.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39.75" customHeight="1" x14ac:dyDescent="0.25">
      <c r="A16" s="782" t="s">
        <v>1382</v>
      </c>
      <c r="B16" s="782"/>
      <c r="C16" s="782"/>
      <c r="D16" s="782"/>
      <c r="E16" s="782"/>
      <c r="F16" s="782"/>
      <c r="G16" s="782"/>
      <c r="H16" s="782"/>
      <c r="I16" s="782"/>
      <c r="J16" s="782"/>
      <c r="K16" s="782"/>
      <c r="L16" s="782"/>
      <c r="M16" s="782"/>
      <c r="N16" s="782" t="s">
        <v>1383</v>
      </c>
      <c r="O16" s="782"/>
      <c r="P16" s="782"/>
      <c r="Q16" s="782"/>
      <c r="R16" s="782"/>
      <c r="S16" s="782"/>
      <c r="T16" s="782"/>
      <c r="U16" s="782"/>
      <c r="V16" s="782"/>
      <c r="W16" s="782"/>
      <c r="X16" s="782"/>
      <c r="Y16" s="782"/>
    </row>
    <row r="17" spans="1:25" ht="39.7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4.75" customHeight="1" x14ac:dyDescent="0.25">
      <c r="A18" s="472" t="s">
        <v>559</v>
      </c>
      <c r="B18" s="413"/>
      <c r="C18" s="413"/>
      <c r="D18" s="413"/>
      <c r="E18" s="413"/>
      <c r="F18" s="473" t="s">
        <v>560</v>
      </c>
      <c r="G18" s="413"/>
      <c r="H18" s="413"/>
      <c r="I18" s="413"/>
      <c r="J18" s="413"/>
      <c r="K18" s="412"/>
      <c r="L18" s="410"/>
      <c r="M18" s="474"/>
      <c r="N18" s="783" t="s">
        <v>561</v>
      </c>
      <c r="O18" s="783"/>
      <c r="P18" s="783"/>
      <c r="Q18" s="783"/>
      <c r="R18" s="784" t="s">
        <v>603</v>
      </c>
      <c r="S18" s="784"/>
      <c r="T18" s="784"/>
      <c r="U18" s="784"/>
      <c r="V18" s="785"/>
      <c r="W18" s="785"/>
      <c r="X18" s="785"/>
      <c r="Y18" s="785"/>
    </row>
    <row r="19" spans="1:25" ht="24.75" customHeight="1" x14ac:dyDescent="0.25">
      <c r="A19" s="489" t="s">
        <v>562</v>
      </c>
      <c r="B19" s="476"/>
      <c r="C19" s="476"/>
      <c r="D19" s="476"/>
      <c r="E19" s="476"/>
      <c r="F19" s="476"/>
      <c r="G19" s="476"/>
      <c r="H19" s="477"/>
      <c r="I19" s="477"/>
      <c r="J19" s="477"/>
      <c r="K19" s="478"/>
      <c r="L19" s="478"/>
      <c r="M19" s="479"/>
      <c r="N19" s="783"/>
      <c r="O19" s="783"/>
      <c r="P19" s="783"/>
      <c r="Q19" s="783"/>
      <c r="R19" s="786" t="s">
        <v>786</v>
      </c>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48" customHeight="1" x14ac:dyDescent="0.25">
      <c r="A23" s="747" t="s">
        <v>567</v>
      </c>
      <c r="B23" s="747"/>
      <c r="C23" s="780" t="s">
        <v>1384</v>
      </c>
      <c r="D23" s="780"/>
      <c r="E23" s="780"/>
      <c r="F23" s="780"/>
      <c r="G23" s="780"/>
      <c r="H23" s="780"/>
      <c r="I23" s="780"/>
      <c r="J23" s="780"/>
      <c r="K23" s="780"/>
      <c r="L23" s="781" t="s">
        <v>1385</v>
      </c>
      <c r="M23" s="781"/>
      <c r="N23" s="781"/>
      <c r="O23" s="781"/>
      <c r="P23" s="781"/>
      <c r="Q23" s="781"/>
      <c r="R23" s="781"/>
      <c r="S23" s="780" t="s">
        <v>1385</v>
      </c>
      <c r="T23" s="780"/>
      <c r="U23" s="780"/>
      <c r="V23" s="780"/>
      <c r="W23" s="780"/>
      <c r="X23" s="780"/>
      <c r="Y23" s="780"/>
    </row>
    <row r="24" spans="1:25" ht="141" customHeight="1" x14ac:dyDescent="0.25">
      <c r="A24" s="743" t="s">
        <v>568</v>
      </c>
      <c r="B24" s="743"/>
      <c r="C24" s="780" t="s">
        <v>1386</v>
      </c>
      <c r="D24" s="780"/>
      <c r="E24" s="780"/>
      <c r="F24" s="780"/>
      <c r="G24" s="780"/>
      <c r="H24" s="780"/>
      <c r="I24" s="780"/>
      <c r="J24" s="780"/>
      <c r="K24" s="780"/>
      <c r="L24" s="780" t="s">
        <v>1387</v>
      </c>
      <c r="M24" s="780"/>
      <c r="N24" s="780"/>
      <c r="O24" s="780"/>
      <c r="P24" s="780"/>
      <c r="Q24" s="780"/>
      <c r="R24" s="780"/>
      <c r="S24" s="780" t="s">
        <v>1388</v>
      </c>
      <c r="T24" s="780"/>
      <c r="U24" s="780"/>
      <c r="V24" s="780"/>
      <c r="W24" s="780"/>
      <c r="X24" s="780"/>
      <c r="Y24" s="780"/>
    </row>
    <row r="25" spans="1:25" ht="45.75" customHeight="1" x14ac:dyDescent="0.25">
      <c r="A25" s="741" t="s">
        <v>569</v>
      </c>
      <c r="B25" s="741"/>
      <c r="C25" s="780" t="s">
        <v>590</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62.25" customHeight="1" x14ac:dyDescent="0.25">
      <c r="A26" s="741" t="s">
        <v>570</v>
      </c>
      <c r="B26" s="741"/>
      <c r="C26" s="780" t="s">
        <v>1389</v>
      </c>
      <c r="D26" s="780"/>
      <c r="E26" s="780"/>
      <c r="F26" s="780"/>
      <c r="G26" s="780"/>
      <c r="H26" s="780"/>
      <c r="I26" s="780"/>
      <c r="J26" s="780"/>
      <c r="K26" s="780"/>
      <c r="L26" s="780" t="s">
        <v>1390</v>
      </c>
      <c r="M26" s="780"/>
      <c r="N26" s="780"/>
      <c r="O26" s="780"/>
      <c r="P26" s="780"/>
      <c r="Q26" s="780"/>
      <c r="R26" s="780"/>
      <c r="S26" s="780" t="s">
        <v>1391</v>
      </c>
      <c r="T26" s="780"/>
      <c r="U26" s="780"/>
      <c r="V26" s="780"/>
      <c r="W26" s="780"/>
      <c r="X26" s="780"/>
      <c r="Y26" s="780"/>
    </row>
    <row r="27" spans="1:25" ht="59.25" customHeight="1" x14ac:dyDescent="0.25">
      <c r="A27" s="743" t="s">
        <v>571</v>
      </c>
      <c r="B27" s="743"/>
      <c r="C27" s="780" t="s">
        <v>1392</v>
      </c>
      <c r="D27" s="780"/>
      <c r="E27" s="780"/>
      <c r="F27" s="780"/>
      <c r="G27" s="780"/>
      <c r="H27" s="780"/>
      <c r="I27" s="780"/>
      <c r="J27" s="780"/>
      <c r="K27" s="780"/>
      <c r="L27" s="780" t="s">
        <v>1393</v>
      </c>
      <c r="M27" s="780"/>
      <c r="N27" s="780"/>
      <c r="O27" s="780"/>
      <c r="P27" s="780"/>
      <c r="Q27" s="780"/>
      <c r="R27" s="780"/>
      <c r="S27" s="780" t="s">
        <v>1394</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B1" zoomScaleNormal="100" workbookViewId="0">
      <selection activeCell="N13" sqref="N13"/>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x14ac:dyDescent="0.25">
      <c r="A1" s="761" t="s">
        <v>572</v>
      </c>
      <c r="B1" s="382" t="s">
        <v>416</v>
      </c>
      <c r="C1" s="490"/>
      <c r="D1" s="490"/>
      <c r="E1" s="490"/>
      <c r="F1" s="490"/>
      <c r="G1" s="490"/>
      <c r="H1" s="490"/>
      <c r="I1" s="490"/>
      <c r="J1" s="490"/>
      <c r="K1" s="490"/>
      <c r="L1" s="490"/>
      <c r="M1" s="491"/>
      <c r="N1" s="385" t="s">
        <v>552</v>
      </c>
      <c r="O1" s="386"/>
      <c r="P1" s="386"/>
      <c r="Q1" s="386"/>
      <c r="R1" s="386"/>
      <c r="S1" s="386"/>
      <c r="T1" s="386"/>
      <c r="U1" s="386"/>
      <c r="V1" s="386"/>
      <c r="W1" s="386"/>
      <c r="X1" s="386"/>
      <c r="Y1" s="387"/>
    </row>
    <row r="2" spans="1:25" ht="15.75" customHeight="1" x14ac:dyDescent="0.25">
      <c r="A2" s="761"/>
      <c r="B2" s="762" t="s">
        <v>522</v>
      </c>
      <c r="C2" s="762"/>
      <c r="D2" s="762"/>
      <c r="E2" s="762"/>
      <c r="F2" s="762"/>
      <c r="G2" s="762"/>
      <c r="H2" s="762"/>
      <c r="I2" s="762"/>
      <c r="J2" s="762"/>
      <c r="K2" s="762"/>
      <c r="L2" s="762"/>
      <c r="M2" s="762"/>
      <c r="N2" s="388" t="s">
        <v>527</v>
      </c>
      <c r="O2" s="389"/>
      <c r="P2" s="389"/>
      <c r="Q2" s="389"/>
      <c r="R2" s="389"/>
      <c r="S2" s="389"/>
      <c r="T2" s="389"/>
      <c r="U2" s="389"/>
      <c r="V2" s="389"/>
      <c r="W2" s="389"/>
      <c r="X2" s="389"/>
      <c r="Y2" s="390"/>
    </row>
    <row r="3" spans="1:25" x14ac:dyDescent="0.25">
      <c r="A3" s="382" t="s">
        <v>127</v>
      </c>
      <c r="B3" s="391"/>
      <c r="C3" s="391"/>
      <c r="D3" s="391"/>
      <c r="E3" s="492"/>
      <c r="F3" s="391"/>
      <c r="G3" s="391"/>
      <c r="H3" s="492"/>
      <c r="I3" s="391"/>
      <c r="J3" s="391"/>
      <c r="K3" s="393" t="s">
        <v>553</v>
      </c>
      <c r="L3" s="394"/>
      <c r="M3" s="394"/>
      <c r="N3" s="394"/>
      <c r="O3" s="391"/>
      <c r="P3" s="391"/>
      <c r="Q3" s="391"/>
      <c r="R3" s="395" t="s">
        <v>554</v>
      </c>
      <c r="S3" s="391"/>
      <c r="T3" s="391"/>
      <c r="U3" s="391"/>
      <c r="V3" s="391"/>
      <c r="W3" s="391"/>
      <c r="X3" s="391"/>
      <c r="Y3" s="396"/>
    </row>
    <row r="4" spans="1:25" ht="36.75" customHeight="1" x14ac:dyDescent="0.25">
      <c r="A4" s="397" t="s">
        <v>120</v>
      </c>
      <c r="B4" s="791" t="s">
        <v>121</v>
      </c>
      <c r="C4" s="791"/>
      <c r="D4" s="791"/>
      <c r="E4" s="791"/>
      <c r="F4" s="791"/>
      <c r="G4" s="791"/>
      <c r="H4" s="791"/>
      <c r="I4" s="791"/>
      <c r="J4" s="791"/>
      <c r="K4" s="493" t="s">
        <v>122</v>
      </c>
      <c r="L4" s="792" t="s">
        <v>343</v>
      </c>
      <c r="M4" s="792"/>
      <c r="N4" s="792"/>
      <c r="O4" s="792"/>
      <c r="P4" s="792"/>
      <c r="Q4" s="792"/>
      <c r="R4" s="793" t="s">
        <v>742</v>
      </c>
      <c r="S4" s="793"/>
      <c r="T4" s="793"/>
      <c r="U4" s="793"/>
      <c r="V4" s="793"/>
      <c r="W4" s="793"/>
      <c r="X4" s="793"/>
      <c r="Y4" s="793"/>
    </row>
    <row r="5" spans="1:25" ht="36.75" customHeight="1" x14ac:dyDescent="0.25">
      <c r="A5" s="494"/>
      <c r="B5" s="495"/>
      <c r="C5" s="495"/>
      <c r="D5" s="495"/>
      <c r="E5" s="401"/>
      <c r="F5" s="401"/>
      <c r="G5" s="401"/>
      <c r="H5" s="401"/>
      <c r="I5" s="401"/>
      <c r="J5" s="401"/>
      <c r="K5" s="496"/>
      <c r="L5" s="794"/>
      <c r="M5" s="794"/>
      <c r="N5" s="794"/>
      <c r="O5" s="794"/>
      <c r="P5" s="794"/>
      <c r="Q5" s="794"/>
      <c r="R5" s="795"/>
      <c r="S5" s="795"/>
      <c r="T5" s="795"/>
      <c r="U5" s="795"/>
      <c r="V5" s="795"/>
      <c r="W5" s="795"/>
      <c r="X5" s="795"/>
      <c r="Y5" s="795"/>
    </row>
    <row r="6" spans="1:25" ht="36.75" customHeight="1" x14ac:dyDescent="0.25">
      <c r="A6" s="397" t="s">
        <v>272</v>
      </c>
      <c r="B6" s="791" t="s">
        <v>273</v>
      </c>
      <c r="C6" s="791"/>
      <c r="D6" s="791"/>
      <c r="E6" s="791"/>
      <c r="F6" s="791"/>
      <c r="G6" s="791"/>
      <c r="H6" s="791"/>
      <c r="I6" s="791"/>
      <c r="J6" s="791"/>
      <c r="K6" s="493" t="s">
        <v>274</v>
      </c>
      <c r="L6" s="792" t="s">
        <v>319</v>
      </c>
      <c r="M6" s="792"/>
      <c r="N6" s="792"/>
      <c r="O6" s="792"/>
      <c r="P6" s="792"/>
      <c r="Q6" s="792"/>
      <c r="R6" s="793" t="s">
        <v>695</v>
      </c>
      <c r="S6" s="793"/>
      <c r="T6" s="793"/>
      <c r="U6" s="793"/>
      <c r="V6" s="793"/>
      <c r="W6" s="793"/>
      <c r="X6" s="793"/>
      <c r="Y6" s="793"/>
    </row>
    <row r="7" spans="1:25" ht="36.75" customHeight="1" x14ac:dyDescent="0.25">
      <c r="A7" s="497"/>
      <c r="B7" s="498"/>
      <c r="C7" s="498"/>
      <c r="D7" s="498"/>
      <c r="E7" s="498"/>
      <c r="F7" s="498"/>
      <c r="G7" s="498"/>
      <c r="H7" s="498"/>
      <c r="I7" s="498"/>
      <c r="J7" s="498"/>
      <c r="K7" s="496"/>
      <c r="L7" s="794"/>
      <c r="M7" s="794"/>
      <c r="N7" s="794"/>
      <c r="O7" s="794"/>
      <c r="P7" s="794"/>
      <c r="Q7" s="794"/>
      <c r="R7" s="795"/>
      <c r="S7" s="795"/>
      <c r="T7" s="795"/>
      <c r="U7" s="795"/>
      <c r="V7" s="795"/>
      <c r="W7" s="795"/>
      <c r="X7" s="795"/>
      <c r="Y7" s="795"/>
    </row>
    <row r="8" spans="1:25" ht="36.75" customHeight="1" x14ac:dyDescent="0.25">
      <c r="A8" s="397" t="s">
        <v>281</v>
      </c>
      <c r="B8" s="791" t="s">
        <v>282</v>
      </c>
      <c r="C8" s="791"/>
      <c r="D8" s="791"/>
      <c r="E8" s="791"/>
      <c r="F8" s="791"/>
      <c r="G8" s="791"/>
      <c r="H8" s="791"/>
      <c r="I8" s="791"/>
      <c r="J8" s="791"/>
      <c r="K8" s="493" t="s">
        <v>283</v>
      </c>
      <c r="L8" s="792" t="s">
        <v>357</v>
      </c>
      <c r="M8" s="792"/>
      <c r="N8" s="792"/>
      <c r="O8" s="792"/>
      <c r="P8" s="792"/>
      <c r="Q8" s="792"/>
      <c r="R8" s="793" t="s">
        <v>359</v>
      </c>
      <c r="S8" s="793"/>
      <c r="T8" s="793"/>
      <c r="U8" s="793"/>
      <c r="V8" s="793"/>
      <c r="W8" s="793"/>
      <c r="X8" s="793"/>
      <c r="Y8" s="793"/>
    </row>
    <row r="9" spans="1:25" ht="36.75" customHeight="1" x14ac:dyDescent="0.25">
      <c r="A9" s="405"/>
      <c r="B9" s="499"/>
      <c r="C9" s="499"/>
      <c r="D9" s="499"/>
      <c r="E9" s="499"/>
      <c r="F9" s="499"/>
      <c r="G9" s="499"/>
      <c r="H9" s="499"/>
      <c r="I9" s="499"/>
      <c r="J9" s="499"/>
      <c r="K9" s="496"/>
      <c r="L9" s="794"/>
      <c r="M9" s="794"/>
      <c r="N9" s="794"/>
      <c r="O9" s="794"/>
      <c r="P9" s="794"/>
      <c r="Q9" s="794"/>
      <c r="R9" s="795"/>
      <c r="S9" s="795"/>
      <c r="T9" s="795"/>
      <c r="U9" s="795"/>
      <c r="V9" s="795"/>
      <c r="W9" s="795"/>
      <c r="X9" s="795"/>
      <c r="Y9" s="795"/>
    </row>
    <row r="10" spans="1:25" ht="36.75" customHeight="1" x14ac:dyDescent="0.25">
      <c r="A10" s="397" t="s">
        <v>206</v>
      </c>
      <c r="B10" s="791" t="s">
        <v>207</v>
      </c>
      <c r="C10" s="791"/>
      <c r="D10" s="791"/>
      <c r="E10" s="791"/>
      <c r="F10" s="791"/>
      <c r="G10" s="791"/>
      <c r="H10" s="791"/>
      <c r="I10" s="791"/>
      <c r="J10" s="791"/>
      <c r="K10" s="493" t="s">
        <v>208</v>
      </c>
      <c r="L10" s="792" t="s">
        <v>270</v>
      </c>
      <c r="M10" s="792"/>
      <c r="N10" s="792"/>
      <c r="O10" s="792"/>
      <c r="P10" s="792"/>
      <c r="Q10" s="792"/>
      <c r="R10" s="793" t="s">
        <v>694</v>
      </c>
      <c r="S10" s="793"/>
      <c r="T10" s="793"/>
      <c r="U10" s="793"/>
      <c r="V10" s="793"/>
      <c r="W10" s="793"/>
      <c r="X10" s="793"/>
      <c r="Y10" s="793"/>
    </row>
    <row r="11" spans="1:25" ht="36.75" customHeight="1" x14ac:dyDescent="0.25">
      <c r="A11" s="397"/>
      <c r="B11" s="791"/>
      <c r="C11" s="791"/>
      <c r="D11" s="791"/>
      <c r="E11" s="791"/>
      <c r="F11" s="791"/>
      <c r="G11" s="791"/>
      <c r="H11" s="791"/>
      <c r="I11" s="791"/>
      <c r="J11" s="791"/>
      <c r="K11" s="493" t="s">
        <v>209</v>
      </c>
      <c r="L11" s="792" t="s">
        <v>339</v>
      </c>
      <c r="M11" s="792"/>
      <c r="N11" s="792"/>
      <c r="O11" s="792"/>
      <c r="P11" s="792"/>
      <c r="Q11" s="792"/>
      <c r="R11" s="793" t="s">
        <v>342</v>
      </c>
      <c r="S11" s="793"/>
      <c r="T11" s="793"/>
      <c r="U11" s="793"/>
      <c r="V11" s="793"/>
      <c r="W11" s="793"/>
      <c r="X11" s="793"/>
      <c r="Y11" s="793"/>
    </row>
    <row r="12" spans="1:25" x14ac:dyDescent="0.25">
      <c r="A12" s="407" t="s">
        <v>555</v>
      </c>
      <c r="B12" s="408"/>
      <c r="C12" s="408"/>
      <c r="D12" s="408"/>
      <c r="E12" s="408"/>
      <c r="F12" s="408"/>
      <c r="G12" s="408"/>
      <c r="H12" s="408"/>
      <c r="I12" s="408"/>
      <c r="J12" s="408"/>
      <c r="K12" s="500"/>
      <c r="L12" s="410"/>
      <c r="M12" s="501"/>
      <c r="N12" s="412" t="s">
        <v>556</v>
      </c>
      <c r="O12" s="413"/>
      <c r="P12" s="413"/>
      <c r="Q12" s="413"/>
      <c r="R12" s="413"/>
      <c r="S12" s="413"/>
      <c r="T12" s="413"/>
      <c r="U12" s="413"/>
      <c r="V12" s="413"/>
      <c r="W12" s="413"/>
      <c r="X12" s="413"/>
      <c r="Y12" s="414"/>
    </row>
    <row r="13" spans="1:25" ht="26.25" customHeight="1" x14ac:dyDescent="0.25">
      <c r="A13" s="788" t="s">
        <v>1395</v>
      </c>
      <c r="B13" s="788"/>
      <c r="C13" s="788"/>
      <c r="D13" s="788"/>
      <c r="E13" s="788"/>
      <c r="F13" s="788"/>
      <c r="G13" s="788"/>
      <c r="H13" s="788"/>
      <c r="I13" s="788"/>
      <c r="J13" s="788"/>
      <c r="K13" s="788"/>
      <c r="L13" s="788"/>
      <c r="M13" s="788"/>
      <c r="N13" s="788" t="s">
        <v>1396</v>
      </c>
      <c r="O13" s="788"/>
      <c r="P13" s="788"/>
      <c r="Q13" s="788"/>
      <c r="R13" s="788"/>
      <c r="S13" s="788"/>
      <c r="T13" s="788"/>
      <c r="U13" s="788"/>
      <c r="V13" s="788"/>
      <c r="W13" s="788"/>
      <c r="X13" s="788"/>
      <c r="Y13" s="788"/>
    </row>
    <row r="14" spans="1:25" ht="26.2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65"/>
      <c r="C15" s="465"/>
      <c r="D15" s="465"/>
      <c r="E15" s="465"/>
      <c r="F15" s="465"/>
      <c r="G15" s="465"/>
      <c r="H15" s="465"/>
      <c r="I15" s="465"/>
      <c r="J15" s="465"/>
      <c r="K15" s="502"/>
      <c r="L15" s="467"/>
      <c r="M15" s="503"/>
      <c r="N15" s="469" t="s">
        <v>558</v>
      </c>
      <c r="O15" s="470"/>
      <c r="P15" s="470"/>
      <c r="Q15" s="470"/>
      <c r="R15" s="470"/>
      <c r="S15" s="470"/>
      <c r="T15" s="470"/>
      <c r="U15" s="470"/>
      <c r="V15" s="470"/>
      <c r="W15" s="470"/>
      <c r="X15" s="470"/>
      <c r="Y15" s="471"/>
    </row>
    <row r="16" spans="1:25" ht="22.5" customHeight="1" x14ac:dyDescent="0.25">
      <c r="A16" s="782" t="s">
        <v>1397</v>
      </c>
      <c r="B16" s="782"/>
      <c r="C16" s="782"/>
      <c r="D16" s="782"/>
      <c r="E16" s="782"/>
      <c r="F16" s="782"/>
      <c r="G16" s="782"/>
      <c r="H16" s="782"/>
      <c r="I16" s="782"/>
      <c r="J16" s="782"/>
      <c r="K16" s="782"/>
      <c r="L16" s="782"/>
      <c r="M16" s="782"/>
      <c r="N16" s="782" t="s">
        <v>1398</v>
      </c>
      <c r="O16" s="782"/>
      <c r="P16" s="782"/>
      <c r="Q16" s="782"/>
      <c r="R16" s="782"/>
      <c r="S16" s="782"/>
      <c r="T16" s="782"/>
      <c r="U16" s="782"/>
      <c r="V16" s="782"/>
      <c r="W16" s="782"/>
      <c r="X16" s="782"/>
      <c r="Y16" s="782"/>
    </row>
    <row r="17" spans="1:25" ht="22.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45.75" customHeight="1" x14ac:dyDescent="0.25">
      <c r="A18" s="424" t="s">
        <v>559</v>
      </c>
      <c r="B18" s="413"/>
      <c r="C18" s="413"/>
      <c r="D18" s="663"/>
      <c r="E18" s="413"/>
      <c r="F18" s="473" t="s">
        <v>560</v>
      </c>
      <c r="G18" s="413"/>
      <c r="H18" s="413"/>
      <c r="I18" s="413"/>
      <c r="J18" s="413"/>
      <c r="K18" s="412"/>
      <c r="L18" s="410"/>
      <c r="M18" s="474"/>
      <c r="N18" s="783" t="s">
        <v>561</v>
      </c>
      <c r="O18" s="783"/>
      <c r="P18" s="783"/>
      <c r="Q18" s="783"/>
      <c r="R18" s="784" t="s">
        <v>603</v>
      </c>
      <c r="S18" s="784"/>
      <c r="T18" s="784"/>
      <c r="U18" s="784"/>
      <c r="V18" s="750"/>
      <c r="W18" s="750"/>
      <c r="X18" s="750"/>
      <c r="Y18" s="750"/>
    </row>
    <row r="19" spans="1:25" ht="45.75" customHeight="1" x14ac:dyDescent="0.25">
      <c r="A19" s="668" t="s">
        <v>562</v>
      </c>
      <c r="B19" s="476"/>
      <c r="C19" s="806" t="s">
        <v>1399</v>
      </c>
      <c r="D19" s="806"/>
      <c r="E19" s="806"/>
      <c r="F19" s="806"/>
      <c r="G19" s="806"/>
      <c r="H19" s="806"/>
      <c r="I19" s="806"/>
      <c r="J19" s="806"/>
      <c r="K19" s="806"/>
      <c r="L19" s="806"/>
      <c r="M19" s="806"/>
      <c r="N19" s="783"/>
      <c r="O19" s="783"/>
      <c r="P19" s="783"/>
      <c r="Q19" s="783"/>
      <c r="R19" s="786" t="s">
        <v>1400</v>
      </c>
      <c r="S19" s="786"/>
      <c r="T19" s="786"/>
      <c r="U19" s="786"/>
      <c r="V19" s="754"/>
      <c r="W19" s="754"/>
      <c r="X19" s="754"/>
      <c r="Y19" s="754"/>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x14ac:dyDescent="0.25">
      <c r="A21" s="790" t="s">
        <v>563</v>
      </c>
      <c r="B21" s="790"/>
      <c r="C21" s="790"/>
      <c r="D21" s="790"/>
      <c r="E21" s="790"/>
      <c r="F21" s="790"/>
      <c r="G21" s="790"/>
      <c r="H21" s="790"/>
      <c r="I21" s="790"/>
      <c r="J21" s="790"/>
      <c r="K21" s="790"/>
      <c r="L21" s="790"/>
      <c r="M21" s="790"/>
      <c r="N21" s="790"/>
      <c r="O21" s="790"/>
      <c r="P21" s="790"/>
      <c r="Q21" s="790"/>
      <c r="R21" s="790"/>
      <c r="S21" s="790"/>
      <c r="T21" s="790"/>
      <c r="U21" s="790"/>
      <c r="V21" s="790"/>
      <c r="W21" s="790"/>
      <c r="X21" s="790"/>
      <c r="Y21" s="790"/>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886" t="s">
        <v>566</v>
      </c>
      <c r="T22" s="886"/>
      <c r="U22" s="886"/>
      <c r="V22" s="886"/>
      <c r="W22" s="886"/>
      <c r="X22" s="886"/>
      <c r="Y22" s="886"/>
    </row>
    <row r="23" spans="1:25" ht="31.5" customHeight="1" x14ac:dyDescent="0.25">
      <c r="A23" s="747" t="s">
        <v>567</v>
      </c>
      <c r="B23" s="747"/>
      <c r="C23" s="764" t="s">
        <v>1401</v>
      </c>
      <c r="D23" s="764"/>
      <c r="E23" s="764"/>
      <c r="F23" s="764"/>
      <c r="G23" s="764"/>
      <c r="H23" s="764"/>
      <c r="I23" s="764"/>
      <c r="J23" s="764"/>
      <c r="K23" s="764"/>
      <c r="L23" s="883" t="s">
        <v>1402</v>
      </c>
      <c r="M23" s="883"/>
      <c r="N23" s="883"/>
      <c r="O23" s="883"/>
      <c r="P23" s="883"/>
      <c r="Q23" s="883"/>
      <c r="R23" s="883"/>
      <c r="S23" s="884"/>
      <c r="T23" s="884"/>
      <c r="U23" s="884"/>
      <c r="V23" s="884"/>
      <c r="W23" s="884"/>
      <c r="X23" s="884"/>
      <c r="Y23" s="884"/>
    </row>
    <row r="24" spans="1:25" ht="34.5" customHeight="1" x14ac:dyDescent="0.25">
      <c r="A24" s="885" t="s">
        <v>568</v>
      </c>
      <c r="B24" s="885"/>
      <c r="C24" s="764" t="s">
        <v>1403</v>
      </c>
      <c r="D24" s="764"/>
      <c r="E24" s="764"/>
      <c r="F24" s="764"/>
      <c r="G24" s="764"/>
      <c r="H24" s="764"/>
      <c r="I24" s="764"/>
      <c r="J24" s="764"/>
      <c r="K24" s="764"/>
      <c r="L24" s="883" t="s">
        <v>1404</v>
      </c>
      <c r="M24" s="883"/>
      <c r="N24" s="883"/>
      <c r="O24" s="883"/>
      <c r="P24" s="883"/>
      <c r="Q24" s="883"/>
      <c r="R24" s="883"/>
      <c r="S24" s="884"/>
      <c r="T24" s="884"/>
      <c r="U24" s="884"/>
      <c r="V24" s="884"/>
      <c r="W24" s="884"/>
      <c r="X24" s="884"/>
      <c r="Y24" s="884"/>
    </row>
    <row r="25" spans="1:25" ht="24.95" customHeight="1" x14ac:dyDescent="0.25">
      <c r="A25" s="747" t="s">
        <v>569</v>
      </c>
      <c r="B25" s="747"/>
      <c r="C25" s="883" t="s">
        <v>590</v>
      </c>
      <c r="D25" s="883"/>
      <c r="E25" s="883"/>
      <c r="F25" s="883"/>
      <c r="G25" s="883"/>
      <c r="H25" s="883"/>
      <c r="I25" s="883"/>
      <c r="J25" s="883"/>
      <c r="K25" s="883"/>
      <c r="L25" s="780" t="s">
        <v>590</v>
      </c>
      <c r="M25" s="780"/>
      <c r="N25" s="780"/>
      <c r="O25" s="780"/>
      <c r="P25" s="780"/>
      <c r="Q25" s="780"/>
      <c r="R25" s="780"/>
      <c r="S25" s="884"/>
      <c r="T25" s="884"/>
      <c r="U25" s="884"/>
      <c r="V25" s="884"/>
      <c r="W25" s="884"/>
      <c r="X25" s="884"/>
      <c r="Y25" s="884"/>
    </row>
    <row r="26" spans="1:25" ht="46.5" customHeight="1" x14ac:dyDescent="0.25">
      <c r="A26" s="741" t="s">
        <v>570</v>
      </c>
      <c r="B26" s="741"/>
      <c r="C26" s="876" t="s">
        <v>1405</v>
      </c>
      <c r="D26" s="876"/>
      <c r="E26" s="876"/>
      <c r="F26" s="876"/>
      <c r="G26" s="876"/>
      <c r="H26" s="876"/>
      <c r="I26" s="876"/>
      <c r="J26" s="876"/>
      <c r="K26" s="876"/>
      <c r="L26" s="883" t="s">
        <v>1406</v>
      </c>
      <c r="M26" s="883"/>
      <c r="N26" s="883"/>
      <c r="O26" s="883"/>
      <c r="P26" s="883"/>
      <c r="Q26" s="883"/>
      <c r="R26" s="883"/>
      <c r="S26" s="884"/>
      <c r="T26" s="884"/>
      <c r="U26" s="884"/>
      <c r="V26" s="884"/>
      <c r="W26" s="884"/>
      <c r="X26" s="884"/>
      <c r="Y26" s="884"/>
    </row>
    <row r="27" spans="1:25" ht="18.75" customHeight="1" x14ac:dyDescent="0.25">
      <c r="A27" s="743" t="s">
        <v>571</v>
      </c>
      <c r="B27" s="743"/>
      <c r="C27" s="780" t="s">
        <v>1407</v>
      </c>
      <c r="D27" s="780"/>
      <c r="E27" s="780"/>
      <c r="F27" s="780"/>
      <c r="G27" s="780"/>
      <c r="H27" s="780"/>
      <c r="I27" s="780"/>
      <c r="J27" s="780"/>
      <c r="K27" s="780"/>
      <c r="L27" s="780"/>
      <c r="M27" s="780"/>
      <c r="N27" s="780"/>
      <c r="O27" s="780"/>
      <c r="P27" s="780"/>
      <c r="Q27" s="780"/>
      <c r="R27" s="780"/>
      <c r="S27" s="884"/>
      <c r="T27" s="884"/>
      <c r="U27" s="884"/>
      <c r="V27" s="884"/>
      <c r="W27" s="884"/>
      <c r="X27" s="884"/>
      <c r="Y27" s="884"/>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Y27"/>
  <sheetViews>
    <sheetView topLeftCell="A4" zoomScaleNormal="100" workbookViewId="0">
      <selection activeCell="N12" sqref="N12"/>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0.5703125"/>
  </cols>
  <sheetData>
    <row r="1" spans="1:25" ht="18" customHeight="1" x14ac:dyDescent="0.25">
      <c r="A1" s="761" t="s">
        <v>482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e">
        <f>INDEX(Problématiques_compétences!$A$3:$D$172,QUOTIENT(MATCH(A1,Problématiques_compétences!$D$3:$D$172,0)-2,12)*12+2,1)</f>
        <v>#N/A</v>
      </c>
      <c r="C2" s="762"/>
      <c r="D2" s="762"/>
      <c r="E2" s="762"/>
      <c r="F2" s="762"/>
      <c r="G2" s="762"/>
      <c r="H2" s="762"/>
      <c r="I2" s="762"/>
      <c r="J2" s="762"/>
      <c r="K2" s="762"/>
      <c r="L2" s="762"/>
      <c r="M2" s="762"/>
      <c r="N2" s="388" t="e">
        <f>INDEX(Problématiques_compétences!$B$3:$D$172,MATCH(A1,Problématiques_compétences!$D$3:$D$172,0),1)</f>
        <v>#N/A</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tr">
        <f t="array" aca="1" ref="A4" ca="1">IFERROR(INDEX(Problématiques_compétences!$F$2:$AK$2,SMALL(IF(INDIRECT("Problématiques_compétences!F"&amp;MATCH($A$1,Problématiques_compétences!$D$1:$D$172,0)):INDIRECT("Problématiques_compétences!AK"&amp;MATCH($A$1,Problématiques_compétences!$D$1:$D$172,0))="x",COLUMN(Problématiques_compétences!$F$1:$AK$1)-5,""),ROW()-3)),"")</f>
        <v/>
      </c>
      <c r="B4" s="755" t="e">
        <f ca="1">INDEX(Programme!$B$4:$C$46,MATCH(A4,Programme!$B$4:$B$46,0),2)</f>
        <v>#N/A</v>
      </c>
      <c r="C4" s="755"/>
      <c r="D4" s="755"/>
      <c r="E4" s="755"/>
      <c r="F4" s="755"/>
      <c r="G4" s="755"/>
      <c r="H4" s="755"/>
      <c r="I4" s="755"/>
      <c r="J4" s="755"/>
      <c r="K4" s="398" t="e">
        <f t="array" aca="1" ref="K4" ca="1">INDEX(Programme!$B$3:$G$46,MATCH($A$4,Programme!$B$3:$B$46,0),SMALL(IF(INDIRECT("Programme!D"&amp;MATCH($A$4,Programme!$B$1:$B$46,0)):INDIRECT("Programme!G"&amp;MATCH($A$4,Programme!$B$1:$B$46,0))&lt;&gt;"",COLUMN(Programme!$D$3:$G$3)-1),ROW()-3))</f>
        <v>#N/A</v>
      </c>
      <c r="L4" s="756" t="str">
        <f ca="1">IFERROR(INDEX(Programme!$I$7:$J$94,MATCH($K4,Programme!$I$7:$I$94,0),2),"")</f>
        <v/>
      </c>
      <c r="M4" s="756"/>
      <c r="N4" s="756"/>
      <c r="O4" s="756"/>
      <c r="P4" s="756"/>
      <c r="Q4" s="756"/>
      <c r="R4" s="757" t="str">
        <f ca="1">IFERROR(INDEX(Programme!$L$7:$M$94,MATCH($K4&amp;".1",Programme!$L$7:$L$94,0),2),"")&amp;IFERROR(INDEX(Programme!$L$7:$M$94,MATCH($K4&amp;".2",Programme!$L$7:$L$94,0),2),"")&amp;IFERROR(INDEX(Programme!$L$7:$M$94,MATCH($K4&amp;".3",Programme!$L$7:$L$94,0),2),"")&amp;IFERROR(INDEX(Programme!$L$7:$M$94,MATCH($K4&amp;".4",Programme!$L$7:$L$94,0),2),"")&amp;IFERROR(INDEX(Programme!$L$7:$M$94,MATCH($K4&amp;".5",Programme!$L$7:$L$94,0),2),"")&amp;IFERROR(INDEX(Programme!$L$7:$M$94,MATCH($K4&amp;".6",Programme!$L$7:$L$94,0),2),"")</f>
        <v/>
      </c>
      <c r="S4" s="757"/>
      <c r="T4" s="757"/>
      <c r="U4" s="757"/>
      <c r="V4" s="757"/>
      <c r="W4" s="757"/>
      <c r="X4" s="757"/>
      <c r="Y4" s="757"/>
    </row>
    <row r="5" spans="1:25" ht="32.25" customHeight="1" x14ac:dyDescent="0.25">
      <c r="A5" s="399"/>
      <c r="B5" s="400"/>
      <c r="C5" s="400"/>
      <c r="D5" s="400"/>
      <c r="E5" s="401"/>
      <c r="F5" s="401"/>
      <c r="G5" s="401"/>
      <c r="H5" s="401"/>
      <c r="I5" s="401"/>
      <c r="J5" s="401"/>
      <c r="K5" s="402" t="str">
        <f t="array" aca="1" ref="K5" ca="1">IFERROR(INDEX(Programme!$B$3:$G$46,MATCH($A$4,Programme!$B$3:$B$46,0),SMALL(IF(INDIRECT("Programme!D"&amp;MATCH($A$4,Programme!$B$1:$B$46,0)):INDIRECT("Programme!G"&amp;MATCH($A$4,Programme!$B$1:$B$46,0))&lt;&gt;"",COLUMN(Programme!$D$3:$G$3)-1),ROW()-3)),"")</f>
        <v/>
      </c>
      <c r="L5" s="759" t="str">
        <f ca="1">IFERROR(INDEX(Programme!$I$7:$J$94,MATCH($K5,Programme!$I$7:$I$94,0),2),"")</f>
        <v/>
      </c>
      <c r="M5" s="759"/>
      <c r="N5" s="759"/>
      <c r="O5" s="759"/>
      <c r="P5" s="759"/>
      <c r="Q5" s="759"/>
      <c r="R5" s="760" t="str">
        <f ca="1">IFERROR(INDEX(Programme!$L$7:$M$94,MATCH($K5&amp;".1",Programme!$L$7:$L$94,0),2),"")&amp;IFERROR(INDEX(Programme!$L$7:$M$94,MATCH($K5&amp;".2",Programme!$L$7:$L$94,0),2),"")&amp;IFERROR(INDEX(Programme!$L$7:$M$94,MATCH($K5&amp;".3",Programme!$L$7:$L$94,0),2),"")&amp;IFERROR(INDEX(Programme!$L$7:$M$94,MATCH($K5&amp;".4",Programme!$L$7:$L$94,0),2),"")&amp;IFERROR(INDEX(Programme!$L$7:$M$94,MATCH($K5&amp;".5",Programme!$L$7:$L$94,0),2),"")&amp;IFERROR(INDEX(Programme!$L$7:$M$94,MATCH($K5&amp;".6",Programme!$L$7:$L$94,0),2),"")</f>
        <v/>
      </c>
      <c r="S5" s="760"/>
      <c r="T5" s="760"/>
      <c r="U5" s="760"/>
      <c r="V5" s="760"/>
      <c r="W5" s="760"/>
      <c r="X5" s="760"/>
      <c r="Y5" s="760"/>
    </row>
    <row r="6" spans="1:25" ht="32.25" customHeight="1" x14ac:dyDescent="0.25">
      <c r="A6" s="397" t="str">
        <f t="array" aca="1" ref="A6" ca="1">IFERROR(INDEX(Problématiques_compétences!$F$2:$AK$2,SMALL(IF(INDIRECT("Problématiques_compétences!F"&amp;MATCH($A$1,Problématiques_compétences!$D$1:$D$172,0)):INDIRECT("Problématiques_compétences!AK"&amp;MATCH($A$1,Problématiques_compétences!$D$1:$D$172,0))="x",COLUMN(Problématiques_compétences!$F$1:$AK$1)-5,""),ROW()-4)),"")</f>
        <v/>
      </c>
      <c r="B6" s="755" t="str">
        <f ca="1">IFERROR(INDEX(Programme!$B$4:$C$46,MATCH(A6,Programme!$B$4:$B$46,0),2),"")</f>
        <v/>
      </c>
      <c r="C6" s="755"/>
      <c r="D6" s="755"/>
      <c r="E6" s="755"/>
      <c r="F6" s="755"/>
      <c r="G6" s="755"/>
      <c r="H6" s="755"/>
      <c r="I6" s="755"/>
      <c r="J6" s="755"/>
      <c r="K6" s="398" t="str">
        <f t="array" aca="1" ref="K6" ca="1">IFERROR(INDEX(Programme!$B$3:$G$46,MATCH($A$6,Programme!$B$3:$B$46,0),SMALL(IF(INDIRECT("Programme!D"&amp;MATCH($A$6,Programme!$B$1:$B$46,0)):INDIRECT("Programme!G"&amp;MATCH($A$6,Programme!$B$1:$B$46,0))&lt;&gt;"",COLUMN(Programme!$D$3:$G$3)-1),ROW()-5)),"")</f>
        <v/>
      </c>
      <c r="L6" s="756" t="str">
        <f ca="1">IFERROR(INDEX(Programme!$I$7:$J$94,MATCH($K6,Programme!$I$7:$I$94,0),2),"")</f>
        <v/>
      </c>
      <c r="M6" s="756"/>
      <c r="N6" s="756"/>
      <c r="O6" s="756"/>
      <c r="P6" s="756"/>
      <c r="Q6" s="756"/>
      <c r="R6" s="757" t="str">
        <f ca="1">IFERROR(INDEX(Programme!$L$7:$M$94,MATCH($K6&amp;".1",Programme!$L$7:$L$94,0),2),"")&amp;IFERROR(INDEX(Programme!$L$7:$M$94,MATCH($K6&amp;".2",Programme!$L$7:$L$94,0),2),"")&amp;IFERROR(INDEX(Programme!$L$7:$M$94,MATCH($K6&amp;".3",Programme!$L$7:$L$94,0),2),"")&amp;IFERROR(INDEX(Programme!$L$7:$M$94,MATCH($K6&amp;".4",Programme!$L$7:$L$94,0),2),"")&amp;IFERROR(INDEX(Programme!$L$7:$M$94,MATCH($K6&amp;".5",Programme!$L$7:$L$94,0),2),"")&amp;IFERROR(INDEX(Programme!$L$7:$M$94,MATCH($K6&amp;".6",Programme!$L$7:$L$94,0),2),"")</f>
        <v/>
      </c>
      <c r="S6" s="757"/>
      <c r="T6" s="757"/>
      <c r="U6" s="757"/>
      <c r="V6" s="757"/>
      <c r="W6" s="757"/>
      <c r="X6" s="757"/>
      <c r="Y6" s="757"/>
    </row>
    <row r="7" spans="1:25" ht="32.25" customHeight="1" x14ac:dyDescent="0.25">
      <c r="A7" s="403"/>
      <c r="B7" s="404"/>
      <c r="C7" s="404"/>
      <c r="D7" s="404"/>
      <c r="E7" s="404"/>
      <c r="F7" s="404"/>
      <c r="G7" s="404"/>
      <c r="H7" s="404"/>
      <c r="I7" s="404"/>
      <c r="J7" s="404"/>
      <c r="K7" s="402" t="str">
        <f t="array" aca="1" ref="K7" ca="1">IFERROR(INDEX(Programme!$B$3:$G$46,MATCH($A$6,Programme!$B$3:$B$46,0),SMALL(IF(INDIRECT("Programme!D"&amp;MATCH($A$6,Programme!$B$1:$B$46,0)):INDIRECT("Programme!G"&amp;MATCH($A$6,Programme!$B$1:$B$46,0))&lt;&gt;"",COLUMN(Programme!$D$3:$G$3)-1),ROW()-5)),"")</f>
        <v/>
      </c>
      <c r="L7" s="759" t="str">
        <f ca="1">IFERROR(INDEX(Programme!$I$7:$J$94,MATCH($K7,Programme!$I$7:$I$94,0),2),"")</f>
        <v/>
      </c>
      <c r="M7" s="759"/>
      <c r="N7" s="759"/>
      <c r="O7" s="759"/>
      <c r="P7" s="759"/>
      <c r="Q7" s="759"/>
      <c r="R7" s="760" t="str">
        <f ca="1">IFERROR(INDEX(Programme!$L$7:$M$94,MATCH($K7&amp;".1",Programme!$L$7:$L$94,0),2),"")&amp;IFERROR(INDEX(Programme!$L$7:$M$94,MATCH($K7&amp;".2",Programme!$L$7:$L$94,0),2),"")&amp;IFERROR(INDEX(Programme!$L$7:$M$94,MATCH($K7&amp;".3",Programme!$L$7:$L$94,0),2),"")&amp;IFERROR(INDEX(Programme!$L$7:$M$94,MATCH($K7&amp;".4",Programme!$L$7:$L$94,0),2),"")&amp;IFERROR(INDEX(Programme!$L$7:$M$94,MATCH($K7&amp;".5",Programme!$L$7:$L$94,0),2),"")&amp;IFERROR(INDEX(Programme!$L$7:$M$94,MATCH($K7&amp;".6",Programme!$L$7:$L$94,0),2),"")</f>
        <v/>
      </c>
      <c r="S7" s="760"/>
      <c r="T7" s="760"/>
      <c r="U7" s="760"/>
      <c r="V7" s="760"/>
      <c r="W7" s="760"/>
      <c r="X7" s="760"/>
      <c r="Y7" s="760"/>
    </row>
    <row r="8" spans="1:25" ht="32.25" customHeight="1" x14ac:dyDescent="0.25">
      <c r="A8" s="397" t="str">
        <f t="array" aca="1" ref="A8" ca="1">IFERROR(INDEX(Problématiques_compétences!$F$2:$AK$2,SMALL(IF(INDIRECT("Problématiques_compétences!F"&amp;MATCH($A$1,Problématiques_compétences!$D$1:$D$172,0)):INDIRECT("Problématiques_compétences!AK"&amp;MATCH($A$1,Problématiques_compétences!$D$1:$D$172,0))="x",COLUMN(Problématiques_compétences!$F$1:$AK$1)-5,""),ROW()-5)),"")</f>
        <v/>
      </c>
      <c r="B8" s="755" t="str">
        <f ca="1">IFERROR(INDEX(Programme!$B$4:$C$46,MATCH(A8,Programme!$B$4:$B$46,0),2),"")</f>
        <v/>
      </c>
      <c r="C8" s="755"/>
      <c r="D8" s="755"/>
      <c r="E8" s="755"/>
      <c r="F8" s="755"/>
      <c r="G8" s="755"/>
      <c r="H8" s="755"/>
      <c r="I8" s="755"/>
      <c r="J8" s="755"/>
      <c r="K8" s="398" t="str">
        <f t="array" aca="1" ref="K8" ca="1">IFERROR(INDEX(Programme!$B$3:$G$46,MATCH($A$8,Programme!$B$3:$B$46,0),SMALL(IF(INDIRECT("Programme!D"&amp;MATCH($A$8,Programme!$B$1:$B$46,0)):INDIRECT("Programme!G"&amp;MATCH($A$8,Programme!$B$1:$B$46,0))&lt;&gt;"",COLUMN(Programme!$D$3:$G$3)-1),ROW()-7)),"")</f>
        <v/>
      </c>
      <c r="L8" s="756" t="str">
        <f ca="1">IFERROR(INDEX(Programme!$I$7:$J$94,MATCH($K8,Programme!$I$7:$I$94,0),2),"")</f>
        <v/>
      </c>
      <c r="M8" s="756"/>
      <c r="N8" s="756"/>
      <c r="O8" s="756"/>
      <c r="P8" s="756"/>
      <c r="Q8" s="756"/>
      <c r="R8" s="757" t="str">
        <f ca="1">IFERROR(INDEX(Programme!$L$7:$M$94,MATCH($K8&amp;".1",Programme!$L$7:$L$94,0),2),"")&amp;IFERROR(INDEX(Programme!$L$7:$M$94,MATCH($K8&amp;".2",Programme!$L$7:$L$94,0),2),"")&amp;IFERROR(INDEX(Programme!$L$7:$M$94,MATCH($K8&amp;".3",Programme!$L$7:$L$94,0),2),"")&amp;IFERROR(INDEX(Programme!$L$7:$M$94,MATCH($K8&amp;".4",Programme!$L$7:$L$94,0),2),"")&amp;IFERROR(INDEX(Programme!$L$7:$M$94,MATCH($K8&amp;".5",Programme!$L$7:$L$94,0),2),"")&amp;IFERROR(INDEX(Programme!$L$7:$M$94,MATCH($K8&amp;".6",Programme!$L$7:$L$94,0),2),"")</f>
        <v/>
      </c>
      <c r="S8" s="757"/>
      <c r="T8" s="757"/>
      <c r="U8" s="757"/>
      <c r="V8" s="757"/>
      <c r="W8" s="757"/>
      <c r="X8" s="757"/>
      <c r="Y8" s="757"/>
    </row>
    <row r="9" spans="1:25" ht="32.25" customHeight="1" x14ac:dyDescent="0.25">
      <c r="A9" s="405"/>
      <c r="B9" s="406"/>
      <c r="C9" s="406"/>
      <c r="D9" s="406"/>
      <c r="E9" s="406"/>
      <c r="F9" s="406"/>
      <c r="G9" s="406"/>
      <c r="H9" s="406"/>
      <c r="I9" s="406"/>
      <c r="J9" s="406"/>
      <c r="K9" s="402" t="str">
        <f t="array" aca="1" ref="K9" ca="1">IFERROR(INDEX(Programme!$B$3:$G$46,MATCH($A$8,Programme!$B$3:$B$46,0),SMALL(IF(INDIRECT("Programme!D"&amp;MATCH($A$8,Programme!$B$1:$B$46,0)):INDIRECT("Programme!G"&amp;MATCH($A$8,Programme!$B$1:$B$46,0))&lt;&gt;"",COLUMN(Programme!$D$3:$G$3)-1),ROW()-7)),"")</f>
        <v/>
      </c>
      <c r="L9" s="759" t="str">
        <f ca="1">IFERROR(INDEX(Programme!$I$7:$J$94,MATCH($K9,Programme!$I$7:$I$94,0),2),"")</f>
        <v/>
      </c>
      <c r="M9" s="759"/>
      <c r="N9" s="759"/>
      <c r="O9" s="759"/>
      <c r="P9" s="759"/>
      <c r="Q9" s="759"/>
      <c r="R9" s="760" t="str">
        <f ca="1">IFERROR(INDEX(Programme!$L$7:$M$94,MATCH($K9&amp;".1",Programme!$L$7:$L$94,0),2),"")&amp;IFERROR(INDEX(Programme!$L$7:$M$94,MATCH($K9&amp;".2",Programme!$L$7:$L$94,0),2),"")&amp;IFERROR(INDEX(Programme!$L$7:$M$94,MATCH($K9&amp;".3",Programme!$L$7:$L$94,0),2),"")&amp;IFERROR(INDEX(Programme!$L$7:$M$94,MATCH($K9&amp;".4",Programme!$L$7:$L$94,0),2),"")&amp;IFERROR(INDEX(Programme!$L$7:$M$94,MATCH($K9&amp;".5",Programme!$L$7:$L$94,0),2),"")&amp;IFERROR(INDEX(Programme!$L$7:$M$94,MATCH($K9&amp;".6",Programme!$L$7:$L$94,0),2),"")</f>
        <v/>
      </c>
      <c r="S9" s="760"/>
      <c r="T9" s="760"/>
      <c r="U9" s="760"/>
      <c r="V9" s="760"/>
      <c r="W9" s="760"/>
      <c r="X9" s="760"/>
      <c r="Y9" s="760"/>
    </row>
    <row r="10" spans="1:25" ht="32.25" customHeight="1" x14ac:dyDescent="0.25">
      <c r="A10" s="397" t="str">
        <f t="array" aca="1" ref="A10" ca="1">IFERROR(INDEX(Problématiques_compétences!$F$2:$AK$2,SMALL(IF(INDIRECT("Problématiques_compétences!F"&amp;MATCH($A$1,Problématiques_compétences!$D$1:$D$172,0)):INDIRECT("Problématiques_compétences!AK"&amp;MATCH($A$1,Problématiques_compétences!$D$1:$D$172,0))="x",COLUMN(Problématiques_compétences!$F$1:$AK$1)-5,""),ROW()-6)),"")</f>
        <v/>
      </c>
      <c r="B10" s="755" t="str">
        <f ca="1">IFERROR(INDEX(Programme!$B$4:$C$46,MATCH(A10,Programme!$B$4:$B$46,0),2),"")</f>
        <v/>
      </c>
      <c r="C10" s="755"/>
      <c r="D10" s="755"/>
      <c r="E10" s="755"/>
      <c r="F10" s="755"/>
      <c r="G10" s="755"/>
      <c r="H10" s="755"/>
      <c r="I10" s="755"/>
      <c r="J10" s="755"/>
      <c r="K10" s="398" t="str">
        <f t="array" aca="1" ref="K10" ca="1">IFERROR(INDEX(Programme!$B$3:$G$46,MATCH($A$10,Programme!$B$3:$B$46,0),SMALL(IF(INDIRECT("Programme!D"&amp;MATCH($A$10,Programme!$B$1:$B$46,0)):INDIRECT("Programme!G"&amp;MATCH($A$10,Programme!$B$1:$B$46,0))&lt;&gt;"",COLUMN(Programme!$D$3:$G$3)-1),ROW()-9)),"")</f>
        <v/>
      </c>
      <c r="L10" s="756" t="str">
        <f ca="1">IFERROR(INDEX(Programme!$I$7:$J$94,MATCH($K10,Programme!$I$7:$I$94,0),2),"")</f>
        <v/>
      </c>
      <c r="M10" s="756"/>
      <c r="N10" s="756"/>
      <c r="O10" s="756"/>
      <c r="P10" s="756"/>
      <c r="Q10" s="756"/>
      <c r="R10" s="757" t="str">
        <f ca="1">IFERROR(INDEX(Programme!$L$7:$M$94,MATCH($K10&amp;".1",Programme!$L$7:$L$94,0),2),"")&amp;IFERROR(INDEX(Programme!$L$7:$M$94,MATCH($K10&amp;".2",Programme!$L$7:$L$94,0),2),"")&amp;IFERROR(INDEX(Programme!$L$7:$M$94,MATCH($K10&amp;".3",Programme!$L$7:$L$94,0),2),"")&amp;IFERROR(INDEX(Programme!$L$7:$M$94,MATCH($K10&amp;".4",Programme!$L$7:$L$94,0),2),"")&amp;IFERROR(INDEX(Programme!$L$7:$M$94,MATCH($K10&amp;".5",Programme!$L$7:$L$94,0),2),"")&amp;IFERROR(INDEX(Programme!$L$7:$M$94,MATCH($K10&amp;".6",Programme!$L$7:$L$94,0),2),"")</f>
        <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t="str">
        <f t="array" aca="1" ref="K11" ca="1">IFERROR(INDEX(Programme!$B$3:$G$46,MATCH($A$10,Programme!$B$3:$B$46,0),SMALL(IF(INDIRECT("Programme!D"&amp;MATCH($A$10,Programme!$B$1:$B$46,0)):INDIRECT("Programme!G"&amp;MATCH($A$10,Programme!$B$1:$B$46,0))&lt;&gt;"",COLUMN(Programme!$D$3:$G$3)-1),ROW()-9)),"")</f>
        <v/>
      </c>
      <c r="L11" s="756" t="str">
        <f ca="1">IFERROR(INDEX(Programme!$I$7:$J$94,MATCH($K11,Programme!$I$7:$I$94,0),2),"")</f>
        <v/>
      </c>
      <c r="M11" s="756"/>
      <c r="N11" s="756"/>
      <c r="O11" s="756"/>
      <c r="P11" s="756"/>
      <c r="Q11" s="756"/>
      <c r="R11" s="757" t="str">
        <f ca="1">IFERROR(INDEX(Programme!$L$7:$M$94,MATCH($K11&amp;".1",Programme!$L$7:$L$94,0),2),"")&amp;IFERROR(INDEX(Programme!$L$7:$M$94,MATCH($K11&amp;".2",Programme!$L$7:$L$94,0),2),"")&amp;IFERROR(INDEX(Programme!$L$7:$M$94,MATCH($K11&amp;".3",Programme!$L$7:$L$94,0),2),"")&amp;IFERROR(INDEX(Programme!$L$7:$M$94,MATCH($K11&amp;".4",Programme!$L$7:$L$94,0),2),"")&amp;IFERROR(INDEX(Programme!$L$7:$M$94,MATCH($K11&amp;".5",Programme!$L$7:$L$94,0),2),"")&amp;IFERROR(INDEX(Programme!$L$7:$M$94,MATCH($K11&amp;".6",Programme!$L$7:$L$94,0),2),"")</f>
        <v/>
      </c>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0.75" customHeight="1" x14ac:dyDescent="0.25">
      <c r="A13" s="758"/>
      <c r="B13" s="758"/>
      <c r="C13" s="758"/>
      <c r="D13" s="758"/>
      <c r="E13" s="758"/>
      <c r="F13" s="758"/>
      <c r="G13" s="758"/>
      <c r="H13" s="758"/>
      <c r="I13" s="758"/>
      <c r="J13" s="758"/>
      <c r="K13" s="758"/>
      <c r="L13" s="758"/>
      <c r="M13" s="758"/>
      <c r="N13" s="758"/>
      <c r="O13" s="758"/>
      <c r="P13" s="758"/>
      <c r="Q13" s="758"/>
      <c r="R13" s="758"/>
      <c r="S13" s="758"/>
      <c r="T13" s="758"/>
      <c r="U13" s="758"/>
      <c r="V13" s="758"/>
      <c r="W13" s="758"/>
      <c r="X13" s="758"/>
      <c r="Y13" s="758"/>
    </row>
    <row r="14" spans="1:25" ht="30.75" customHeight="1" x14ac:dyDescent="0.25">
      <c r="A14" s="758"/>
      <c r="B14" s="758"/>
      <c r="C14" s="758"/>
      <c r="D14" s="758"/>
      <c r="E14" s="758"/>
      <c r="F14" s="758"/>
      <c r="G14" s="758"/>
      <c r="H14" s="758"/>
      <c r="I14" s="758"/>
      <c r="J14" s="758"/>
      <c r="K14" s="758"/>
      <c r="L14" s="758"/>
      <c r="M14" s="758"/>
      <c r="N14" s="758"/>
      <c r="O14" s="758"/>
      <c r="P14" s="758"/>
      <c r="Q14" s="758"/>
      <c r="R14" s="758"/>
      <c r="S14" s="758"/>
      <c r="T14" s="758"/>
      <c r="U14" s="758"/>
      <c r="V14" s="758"/>
      <c r="W14" s="758"/>
      <c r="X14" s="758"/>
      <c r="Y14" s="758"/>
    </row>
    <row r="15" spans="1:25" ht="16.5" customHeight="1" x14ac:dyDescent="0.25">
      <c r="A15" s="415" t="s">
        <v>557</v>
      </c>
      <c r="B15" s="416"/>
      <c r="C15" s="417"/>
      <c r="D15" s="417"/>
      <c r="E15" s="417"/>
      <c r="F15" s="417"/>
      <c r="G15" s="417"/>
      <c r="H15" s="417"/>
      <c r="I15" s="417"/>
      <c r="J15" s="417"/>
      <c r="K15" s="418"/>
      <c r="L15" s="419"/>
      <c r="M15" s="420"/>
      <c r="N15" s="421" t="s">
        <v>558</v>
      </c>
      <c r="O15" s="422"/>
      <c r="P15" s="422"/>
      <c r="Q15" s="422"/>
      <c r="R15" s="422"/>
      <c r="S15" s="422"/>
      <c r="T15" s="422"/>
      <c r="U15" s="422"/>
      <c r="V15" s="422"/>
      <c r="W15" s="422"/>
      <c r="X15" s="422"/>
      <c r="Y15" s="423"/>
    </row>
    <row r="16" spans="1:25" ht="30" customHeight="1" x14ac:dyDescent="0.25">
      <c r="A16" s="749"/>
      <c r="B16" s="749"/>
      <c r="C16" s="749"/>
      <c r="D16" s="749"/>
      <c r="E16" s="749"/>
      <c r="F16" s="749"/>
      <c r="G16" s="749"/>
      <c r="H16" s="749"/>
      <c r="I16" s="749"/>
      <c r="J16" s="749"/>
      <c r="K16" s="749"/>
      <c r="L16" s="749"/>
      <c r="M16" s="749"/>
      <c r="N16" s="749"/>
      <c r="O16" s="749"/>
      <c r="P16" s="749"/>
      <c r="Q16" s="749"/>
      <c r="R16" s="749"/>
      <c r="S16" s="749"/>
      <c r="T16" s="749"/>
      <c r="U16" s="749"/>
      <c r="V16" s="749"/>
      <c r="W16" s="749"/>
      <c r="X16" s="749"/>
      <c r="Y16" s="749"/>
    </row>
    <row r="17" spans="1:25" ht="30" customHeight="1" x14ac:dyDescent="0.25">
      <c r="A17" s="749"/>
      <c r="B17" s="749"/>
      <c r="C17" s="749"/>
      <c r="D17" s="749"/>
      <c r="E17" s="749"/>
      <c r="F17" s="749"/>
      <c r="G17" s="749"/>
      <c r="H17" s="749"/>
      <c r="I17" s="749"/>
      <c r="J17" s="749"/>
      <c r="K17" s="749"/>
      <c r="L17" s="749"/>
      <c r="M17" s="749"/>
      <c r="N17" s="749"/>
      <c r="O17" s="749"/>
      <c r="P17" s="749"/>
      <c r="Q17" s="749"/>
      <c r="R17" s="749"/>
      <c r="S17" s="749"/>
      <c r="T17" s="749"/>
      <c r="U17" s="749"/>
      <c r="V17" s="749"/>
      <c r="W17" s="749"/>
      <c r="X17" s="749"/>
      <c r="Y17" s="749"/>
    </row>
    <row r="18" spans="1:25" ht="16.5" customHeight="1" x14ac:dyDescent="0.25">
      <c r="A18" s="424" t="s">
        <v>559</v>
      </c>
      <c r="B18" s="425"/>
      <c r="C18" s="425"/>
      <c r="D18" s="425"/>
      <c r="E18" s="425"/>
      <c r="F18" s="750" t="s">
        <v>560</v>
      </c>
      <c r="G18" s="750"/>
      <c r="H18" s="750"/>
      <c r="I18" s="750"/>
      <c r="J18" s="750"/>
      <c r="K18" s="750"/>
      <c r="L18" s="750"/>
      <c r="M18" s="750"/>
      <c r="N18" s="751" t="s">
        <v>561</v>
      </c>
      <c r="O18" s="751"/>
      <c r="P18" s="751"/>
      <c r="Q18" s="751"/>
      <c r="R18" s="752"/>
      <c r="S18" s="752"/>
      <c r="T18" s="752"/>
      <c r="U18" s="752"/>
      <c r="V18" s="750"/>
      <c r="W18" s="750"/>
      <c r="X18" s="750"/>
      <c r="Y18" s="750"/>
    </row>
    <row r="19" spans="1:25" x14ac:dyDescent="0.25">
      <c r="A19" s="426" t="s">
        <v>562</v>
      </c>
      <c r="B19" s="427"/>
      <c r="C19" s="427"/>
      <c r="D19" s="427"/>
      <c r="E19" s="427"/>
      <c r="F19" s="427"/>
      <c r="G19" s="427"/>
      <c r="H19" s="428"/>
      <c r="I19" s="428"/>
      <c r="J19" s="428"/>
      <c r="K19" s="429"/>
      <c r="L19" s="429"/>
      <c r="M19" s="430"/>
      <c r="N19" s="751"/>
      <c r="O19" s="751"/>
      <c r="P19" s="751"/>
      <c r="Q19" s="751"/>
      <c r="R19" s="753"/>
      <c r="S19" s="753"/>
      <c r="T19" s="753"/>
      <c r="U19" s="753"/>
      <c r="V19" s="754"/>
      <c r="W19" s="754"/>
      <c r="X19" s="754"/>
      <c r="Y19" s="754"/>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5"/>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33.75" customHeight="1" x14ac:dyDescent="0.25">
      <c r="A23" s="747" t="s">
        <v>567</v>
      </c>
      <c r="B23" s="747"/>
      <c r="C23" s="742"/>
      <c r="D23" s="742"/>
      <c r="E23" s="742"/>
      <c r="F23" s="742"/>
      <c r="G23" s="742"/>
      <c r="H23" s="742"/>
      <c r="I23" s="742"/>
      <c r="J23" s="742"/>
      <c r="K23" s="742"/>
      <c r="L23" s="748"/>
      <c r="M23" s="748"/>
      <c r="N23" s="748"/>
      <c r="O23" s="748"/>
      <c r="P23" s="748"/>
      <c r="Q23" s="748"/>
      <c r="R23" s="748"/>
      <c r="S23" s="742"/>
      <c r="T23" s="742"/>
      <c r="U23" s="742"/>
      <c r="V23" s="742"/>
      <c r="W23" s="742"/>
      <c r="X23" s="742"/>
      <c r="Y23" s="742"/>
    </row>
    <row r="24" spans="1:25" ht="89.25" customHeight="1" x14ac:dyDescent="0.25">
      <c r="A24" s="743" t="s">
        <v>568</v>
      </c>
      <c r="B24" s="743"/>
      <c r="C24" s="742"/>
      <c r="D24" s="742"/>
      <c r="E24" s="742"/>
      <c r="F24" s="742"/>
      <c r="G24" s="742"/>
      <c r="H24" s="742"/>
      <c r="I24" s="742"/>
      <c r="J24" s="742"/>
      <c r="K24" s="742"/>
      <c r="L24" s="742"/>
      <c r="M24" s="742"/>
      <c r="N24" s="742"/>
      <c r="O24" s="742"/>
      <c r="P24" s="742"/>
      <c r="Q24" s="742"/>
      <c r="R24" s="742"/>
      <c r="S24" s="742"/>
      <c r="T24" s="742"/>
      <c r="U24" s="742"/>
      <c r="V24" s="742"/>
      <c r="W24" s="742"/>
      <c r="X24" s="742"/>
      <c r="Y24" s="742"/>
    </row>
    <row r="25" spans="1:25" ht="29.25" customHeight="1" x14ac:dyDescent="0.25">
      <c r="A25" s="741" t="s">
        <v>569</v>
      </c>
      <c r="B25" s="741"/>
      <c r="C25" s="742"/>
      <c r="D25" s="742"/>
      <c r="E25" s="742"/>
      <c r="F25" s="742"/>
      <c r="G25" s="742"/>
      <c r="H25" s="742"/>
      <c r="I25" s="742"/>
      <c r="J25" s="742"/>
      <c r="K25" s="742"/>
      <c r="L25" s="742"/>
      <c r="M25" s="742"/>
      <c r="N25" s="742"/>
      <c r="O25" s="742"/>
      <c r="P25" s="742"/>
      <c r="Q25" s="742"/>
      <c r="R25" s="742"/>
      <c r="S25" s="742"/>
      <c r="T25" s="742"/>
      <c r="U25" s="742"/>
      <c r="V25" s="742"/>
      <c r="W25" s="742"/>
      <c r="X25" s="742"/>
      <c r="Y25" s="742"/>
    </row>
    <row r="26" spans="1:25" ht="45" customHeight="1" x14ac:dyDescent="0.25">
      <c r="A26" s="741" t="s">
        <v>570</v>
      </c>
      <c r="B26" s="741"/>
      <c r="C26" s="742"/>
      <c r="D26" s="742"/>
      <c r="E26" s="742"/>
      <c r="F26" s="742"/>
      <c r="G26" s="742"/>
      <c r="H26" s="742"/>
      <c r="I26" s="742"/>
      <c r="J26" s="742"/>
      <c r="K26" s="742"/>
      <c r="L26" s="742"/>
      <c r="M26" s="742"/>
      <c r="N26" s="742"/>
      <c r="O26" s="742"/>
      <c r="P26" s="742"/>
      <c r="Q26" s="742"/>
      <c r="R26" s="742"/>
      <c r="S26" s="742"/>
      <c r="T26" s="742"/>
      <c r="U26" s="742"/>
      <c r="V26" s="742"/>
      <c r="W26" s="742"/>
      <c r="X26" s="742"/>
      <c r="Y26" s="742"/>
    </row>
    <row r="27" spans="1:25" ht="45" customHeight="1" x14ac:dyDescent="0.25">
      <c r="A27" s="743" t="s">
        <v>571</v>
      </c>
      <c r="B27" s="743"/>
      <c r="C27" s="742"/>
      <c r="D27" s="742"/>
      <c r="E27" s="742"/>
      <c r="F27" s="742"/>
      <c r="G27" s="742"/>
      <c r="H27" s="742"/>
      <c r="I27" s="742"/>
      <c r="J27" s="742"/>
      <c r="K27" s="742"/>
      <c r="L27" s="742"/>
      <c r="M27" s="742"/>
      <c r="N27" s="742"/>
      <c r="O27" s="742"/>
      <c r="P27" s="742"/>
      <c r="Q27" s="742"/>
      <c r="R27" s="742"/>
      <c r="S27" s="742"/>
      <c r="T27" s="742"/>
      <c r="U27" s="742"/>
      <c r="V27" s="742"/>
      <c r="W27" s="742"/>
      <c r="X27" s="742"/>
      <c r="Y27" s="742"/>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F18:M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7"/>
  <sheetViews>
    <sheetView zoomScaleNormal="100" workbookViewId="0">
      <selection sqref="A1:A2"/>
    </sheetView>
  </sheetViews>
  <sheetFormatPr baseColWidth="10" defaultColWidth="9.140625" defaultRowHeight="15" x14ac:dyDescent="0.25"/>
  <cols>
    <col min="1" max="1" width="7.140625" style="143"/>
    <col min="2" max="10" width="6.42578125" style="143"/>
    <col min="11" max="11" width="9" style="143"/>
    <col min="12" max="17" width="8.140625" style="143"/>
    <col min="18" max="25" width="8.42578125" style="143"/>
    <col min="26" max="31" width="4.5703125" style="143"/>
    <col min="32" max="1025" width="11" style="143"/>
  </cols>
  <sheetData>
    <row r="1" spans="1:25" ht="18" customHeight="1" x14ac:dyDescent="0.25">
      <c r="A1" s="779"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79"/>
      <c r="B2" s="762" t="s">
        <v>419</v>
      </c>
      <c r="C2" s="762"/>
      <c r="D2" s="762"/>
      <c r="E2" s="762"/>
      <c r="F2" s="762"/>
      <c r="G2" s="762"/>
      <c r="H2" s="762"/>
      <c r="I2" s="762"/>
      <c r="J2" s="762"/>
      <c r="K2" s="762"/>
      <c r="L2" s="762"/>
      <c r="M2" s="762"/>
      <c r="N2" s="388" t="s">
        <v>420</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124</v>
      </c>
      <c r="B4" s="755" t="s">
        <v>125</v>
      </c>
      <c r="C4" s="755"/>
      <c r="D4" s="755"/>
      <c r="E4" s="755"/>
      <c r="F4" s="755"/>
      <c r="G4" s="755"/>
      <c r="H4" s="755"/>
      <c r="I4" s="755"/>
      <c r="J4" s="755"/>
      <c r="K4" s="398" t="s">
        <v>126</v>
      </c>
      <c r="L4" s="756" t="s">
        <v>166</v>
      </c>
      <c r="M4" s="756"/>
      <c r="N4" s="756"/>
      <c r="O4" s="756"/>
      <c r="P4" s="756"/>
      <c r="Q4" s="756"/>
      <c r="R4" s="757" t="s">
        <v>573</v>
      </c>
      <c r="S4" s="757"/>
      <c r="T4" s="757"/>
      <c r="U4" s="757"/>
      <c r="V4" s="757"/>
      <c r="W4" s="757"/>
      <c r="X4" s="757"/>
      <c r="Y4" s="757"/>
    </row>
    <row r="5" spans="1:25" ht="32.25" customHeight="1" x14ac:dyDescent="0.25">
      <c r="A5" s="399"/>
      <c r="B5" s="400"/>
      <c r="C5" s="400"/>
      <c r="D5" s="400"/>
      <c r="E5" s="401"/>
      <c r="F5" s="401"/>
      <c r="G5" s="401"/>
      <c r="H5" s="401"/>
      <c r="I5" s="401"/>
      <c r="J5" s="401"/>
      <c r="K5" s="402"/>
      <c r="L5" s="759"/>
      <c r="M5" s="759"/>
      <c r="N5" s="759"/>
      <c r="O5" s="759"/>
      <c r="P5" s="759"/>
      <c r="Q5" s="759"/>
      <c r="R5" s="760"/>
      <c r="S5" s="760"/>
      <c r="T5" s="760"/>
      <c r="U5" s="760"/>
      <c r="V5" s="760"/>
      <c r="W5" s="760"/>
      <c r="X5" s="760"/>
      <c r="Y5" s="760"/>
    </row>
    <row r="6" spans="1:25" ht="32.25" customHeight="1" x14ac:dyDescent="0.25">
      <c r="A6" s="397" t="s">
        <v>141</v>
      </c>
      <c r="B6" s="755" t="s">
        <v>574</v>
      </c>
      <c r="C6" s="755"/>
      <c r="D6" s="755"/>
      <c r="E6" s="755"/>
      <c r="F6" s="755"/>
      <c r="G6" s="755"/>
      <c r="H6" s="755"/>
      <c r="I6" s="755"/>
      <c r="J6" s="755"/>
      <c r="K6" s="398" t="s">
        <v>135</v>
      </c>
      <c r="L6" s="756" t="s">
        <v>136</v>
      </c>
      <c r="M6" s="756"/>
      <c r="N6" s="756"/>
      <c r="O6" s="756"/>
      <c r="P6" s="756"/>
      <c r="Q6" s="756"/>
      <c r="R6" s="757" t="s">
        <v>139</v>
      </c>
      <c r="S6" s="757"/>
      <c r="T6" s="757"/>
      <c r="U6" s="757"/>
      <c r="V6" s="757"/>
      <c r="W6" s="757"/>
      <c r="X6" s="757"/>
      <c r="Y6" s="757"/>
    </row>
    <row r="7" spans="1:25" ht="32.25" customHeight="1" x14ac:dyDescent="0.25">
      <c r="A7" s="403"/>
      <c r="B7" s="404"/>
      <c r="C7" s="404"/>
      <c r="D7" s="404"/>
      <c r="E7" s="404"/>
      <c r="F7" s="404"/>
      <c r="G7" s="404"/>
      <c r="H7" s="404"/>
      <c r="I7" s="404"/>
      <c r="J7" s="404"/>
      <c r="K7" s="402" t="s">
        <v>143</v>
      </c>
      <c r="L7" s="759" t="s">
        <v>144</v>
      </c>
      <c r="M7" s="759"/>
      <c r="N7" s="759"/>
      <c r="O7" s="759"/>
      <c r="P7" s="759"/>
      <c r="Q7" s="759"/>
      <c r="R7" s="760" t="s">
        <v>146</v>
      </c>
      <c r="S7" s="760"/>
      <c r="T7" s="760"/>
      <c r="U7" s="760"/>
      <c r="V7" s="760"/>
      <c r="W7" s="760"/>
      <c r="X7" s="760"/>
      <c r="Y7" s="760"/>
    </row>
    <row r="8" spans="1:25" ht="32.25" customHeight="1" x14ac:dyDescent="0.25">
      <c r="A8" s="397" t="s">
        <v>219</v>
      </c>
      <c r="B8" s="755" t="s">
        <v>220</v>
      </c>
      <c r="C8" s="755"/>
      <c r="D8" s="755"/>
      <c r="E8" s="755"/>
      <c r="F8" s="755"/>
      <c r="G8" s="755"/>
      <c r="H8" s="755"/>
      <c r="I8" s="755"/>
      <c r="J8" s="755"/>
      <c r="K8" s="398" t="s">
        <v>221</v>
      </c>
      <c r="L8" s="756" t="s">
        <v>360</v>
      </c>
      <c r="M8" s="756"/>
      <c r="N8" s="756"/>
      <c r="O8" s="756"/>
      <c r="P8" s="756"/>
      <c r="Q8" s="756"/>
      <c r="R8" s="757" t="s">
        <v>362</v>
      </c>
      <c r="S8" s="757"/>
      <c r="T8" s="757"/>
      <c r="U8" s="757"/>
      <c r="V8" s="757"/>
      <c r="W8" s="757"/>
      <c r="X8" s="757"/>
      <c r="Y8" s="757"/>
    </row>
    <row r="9" spans="1:25" ht="32.2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2.25" customHeight="1" x14ac:dyDescent="0.25">
      <c r="A10" s="397"/>
      <c r="B10" s="755"/>
      <c r="C10" s="755"/>
      <c r="D10" s="755"/>
      <c r="E10" s="755"/>
      <c r="F10" s="755"/>
      <c r="G10" s="755"/>
      <c r="H10" s="755"/>
      <c r="I10" s="755"/>
      <c r="J10" s="755"/>
      <c r="K10" s="398"/>
      <c r="L10" s="756"/>
      <c r="M10" s="756"/>
      <c r="N10" s="756"/>
      <c r="O10" s="756"/>
      <c r="P10" s="756"/>
      <c r="Q10" s="756"/>
      <c r="R10" s="757"/>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36" t="s">
        <v>555</v>
      </c>
      <c r="B12" s="437"/>
      <c r="C12" s="437"/>
      <c r="D12" s="437"/>
      <c r="E12" s="437"/>
      <c r="F12" s="437"/>
      <c r="G12" s="437"/>
      <c r="H12" s="437"/>
      <c r="I12" s="437"/>
      <c r="J12" s="437"/>
      <c r="K12" s="438"/>
      <c r="L12" s="439"/>
      <c r="M12" s="440"/>
      <c r="N12" s="441" t="s">
        <v>556</v>
      </c>
      <c r="O12" s="442"/>
      <c r="P12" s="442"/>
      <c r="Q12" s="442"/>
      <c r="R12" s="442"/>
      <c r="S12" s="442"/>
      <c r="T12" s="442"/>
      <c r="U12" s="442"/>
      <c r="V12" s="442"/>
      <c r="W12" s="442"/>
      <c r="X12" s="442"/>
      <c r="Y12" s="443"/>
    </row>
    <row r="13" spans="1:25" ht="30.75" customHeight="1" x14ac:dyDescent="0.25">
      <c r="A13" s="778" t="s">
        <v>575</v>
      </c>
      <c r="B13" s="778"/>
      <c r="C13" s="778"/>
      <c r="D13" s="778"/>
      <c r="E13" s="778"/>
      <c r="F13" s="778"/>
      <c r="G13" s="778"/>
      <c r="H13" s="778"/>
      <c r="I13" s="778"/>
      <c r="J13" s="778"/>
      <c r="K13" s="778"/>
      <c r="L13" s="778"/>
      <c r="M13" s="778"/>
      <c r="N13" s="778" t="s">
        <v>576</v>
      </c>
      <c r="O13" s="778"/>
      <c r="P13" s="778"/>
      <c r="Q13" s="778"/>
      <c r="R13" s="778"/>
      <c r="S13" s="778"/>
      <c r="T13" s="778"/>
      <c r="U13" s="778"/>
      <c r="V13" s="778"/>
      <c r="W13" s="778"/>
      <c r="X13" s="778"/>
      <c r="Y13" s="778"/>
    </row>
    <row r="14" spans="1:25" ht="30.75" customHeight="1" x14ac:dyDescent="0.25">
      <c r="A14" s="778"/>
      <c r="B14" s="778"/>
      <c r="C14" s="778"/>
      <c r="D14" s="778"/>
      <c r="E14" s="778"/>
      <c r="F14" s="778"/>
      <c r="G14" s="778"/>
      <c r="H14" s="778"/>
      <c r="I14" s="778"/>
      <c r="J14" s="778"/>
      <c r="K14" s="778"/>
      <c r="L14" s="778"/>
      <c r="M14" s="778"/>
      <c r="N14" s="778"/>
      <c r="O14" s="778"/>
      <c r="P14" s="778"/>
      <c r="Q14" s="778"/>
      <c r="R14" s="778"/>
      <c r="S14" s="778"/>
      <c r="T14" s="778"/>
      <c r="U14" s="778"/>
      <c r="V14" s="778"/>
      <c r="W14" s="778"/>
      <c r="X14" s="778"/>
      <c r="Y14" s="778"/>
    </row>
    <row r="15" spans="1:25" ht="16.5" customHeight="1" x14ac:dyDescent="0.25">
      <c r="A15" s="444" t="s">
        <v>557</v>
      </c>
      <c r="B15" s="445"/>
      <c r="C15" s="446"/>
      <c r="D15" s="446"/>
      <c r="E15" s="446"/>
      <c r="F15" s="446"/>
      <c r="G15" s="446"/>
      <c r="H15" s="446"/>
      <c r="I15" s="446"/>
      <c r="J15" s="446"/>
      <c r="K15" s="447"/>
      <c r="L15" s="448"/>
      <c r="M15" s="449"/>
      <c r="N15" s="450" t="s">
        <v>558</v>
      </c>
      <c r="O15" s="451"/>
      <c r="P15" s="451"/>
      <c r="Q15" s="451"/>
      <c r="R15" s="451"/>
      <c r="S15" s="451"/>
      <c r="T15" s="451"/>
      <c r="U15" s="451"/>
      <c r="V15" s="451"/>
      <c r="W15" s="451"/>
      <c r="X15" s="451"/>
      <c r="Y15" s="452"/>
    </row>
    <row r="16" spans="1:25" ht="31.5" customHeight="1" x14ac:dyDescent="0.25">
      <c r="A16" s="771" t="s">
        <v>577</v>
      </c>
      <c r="B16" s="771"/>
      <c r="C16" s="771"/>
      <c r="D16" s="771"/>
      <c r="E16" s="771"/>
      <c r="F16" s="771"/>
      <c r="G16" s="771"/>
      <c r="H16" s="771"/>
      <c r="I16" s="771"/>
      <c r="J16" s="771"/>
      <c r="K16" s="771"/>
      <c r="L16" s="771"/>
      <c r="M16" s="771"/>
      <c r="N16" s="771" t="s">
        <v>578</v>
      </c>
      <c r="O16" s="771"/>
      <c r="P16" s="771"/>
      <c r="Q16" s="771"/>
      <c r="R16" s="771"/>
      <c r="S16" s="771"/>
      <c r="T16" s="771"/>
      <c r="U16" s="771"/>
      <c r="V16" s="771"/>
      <c r="W16" s="771"/>
      <c r="X16" s="771"/>
      <c r="Y16" s="771"/>
    </row>
    <row r="17" spans="1:25" ht="31.5" customHeight="1" x14ac:dyDescent="0.25">
      <c r="A17" s="771"/>
      <c r="B17" s="771"/>
      <c r="C17" s="771"/>
      <c r="D17" s="771"/>
      <c r="E17" s="771"/>
      <c r="F17" s="771"/>
      <c r="G17" s="771"/>
      <c r="H17" s="771"/>
      <c r="I17" s="771"/>
      <c r="J17" s="771"/>
      <c r="K17" s="771"/>
      <c r="L17" s="771"/>
      <c r="M17" s="771"/>
      <c r="N17" s="771"/>
      <c r="O17" s="771"/>
      <c r="P17" s="771"/>
      <c r="Q17" s="771"/>
      <c r="R17" s="771"/>
      <c r="S17" s="771"/>
      <c r="T17" s="771"/>
      <c r="U17" s="771"/>
      <c r="V17" s="771"/>
      <c r="W17" s="771"/>
      <c r="X17" s="771"/>
      <c r="Y17" s="771"/>
    </row>
    <row r="18" spans="1:25" ht="16.5" customHeight="1" x14ac:dyDescent="0.25">
      <c r="A18" s="453" t="s">
        <v>559</v>
      </c>
      <c r="B18" s="442"/>
      <c r="C18" s="442"/>
      <c r="D18" s="442"/>
      <c r="E18" s="442"/>
      <c r="F18" s="454" t="s">
        <v>579</v>
      </c>
      <c r="G18" s="442"/>
      <c r="H18" s="455"/>
      <c r="I18" s="442"/>
      <c r="J18" s="442"/>
      <c r="K18" s="441"/>
      <c r="L18" s="439"/>
      <c r="M18" s="456"/>
      <c r="N18" s="772" t="s">
        <v>561</v>
      </c>
      <c r="O18" s="772"/>
      <c r="P18" s="772"/>
      <c r="Q18" s="772"/>
      <c r="R18" s="773" t="s">
        <v>580</v>
      </c>
      <c r="S18" s="773"/>
      <c r="T18" s="773"/>
      <c r="U18" s="773"/>
      <c r="V18" s="774" t="s">
        <v>581</v>
      </c>
      <c r="W18" s="774"/>
      <c r="X18" s="774"/>
      <c r="Y18" s="774"/>
    </row>
    <row r="19" spans="1:25" ht="15.75" customHeight="1" x14ac:dyDescent="0.25">
      <c r="A19" s="457" t="s">
        <v>562</v>
      </c>
      <c r="B19" s="458"/>
      <c r="C19" s="775" t="s">
        <v>582</v>
      </c>
      <c r="D19" s="775"/>
      <c r="E19" s="775"/>
      <c r="F19" s="775"/>
      <c r="G19" s="775"/>
      <c r="H19" s="775"/>
      <c r="I19" s="775"/>
      <c r="J19" s="775"/>
      <c r="K19" s="775"/>
      <c r="L19" s="775"/>
      <c r="M19" s="775"/>
      <c r="N19" s="772"/>
      <c r="O19" s="772"/>
      <c r="P19" s="772"/>
      <c r="Q19" s="772"/>
      <c r="R19" s="776" t="s">
        <v>583</v>
      </c>
      <c r="S19" s="776"/>
      <c r="T19" s="776"/>
      <c r="U19" s="776"/>
      <c r="V19" s="777"/>
      <c r="W19" s="777"/>
      <c r="X19" s="777"/>
      <c r="Y19" s="777"/>
    </row>
    <row r="20" spans="1:25" x14ac:dyDescent="0.25">
      <c r="A20" s="459"/>
      <c r="B20" s="451"/>
      <c r="C20" s="451"/>
      <c r="D20" s="451"/>
      <c r="E20" s="451"/>
      <c r="F20" s="451"/>
      <c r="G20" s="451"/>
      <c r="H20" s="447"/>
      <c r="I20" s="447"/>
      <c r="J20" s="447"/>
      <c r="K20" s="460"/>
      <c r="L20" s="460"/>
      <c r="M20" s="460"/>
      <c r="N20" s="460"/>
      <c r="O20" s="461"/>
      <c r="P20" s="461"/>
      <c r="Q20" s="461"/>
      <c r="R20" s="461"/>
      <c r="S20" s="461"/>
      <c r="T20" s="461"/>
      <c r="U20" s="461"/>
      <c r="V20" s="461"/>
      <c r="W20" s="461"/>
      <c r="X20" s="461"/>
      <c r="Y20" s="461"/>
    </row>
    <row r="21" spans="1:25" x14ac:dyDescent="0.25">
      <c r="A21" s="766" t="s">
        <v>563</v>
      </c>
      <c r="B21" s="766"/>
      <c r="C21" s="766"/>
      <c r="D21" s="766"/>
      <c r="E21" s="766"/>
      <c r="F21" s="766"/>
      <c r="G21" s="766"/>
      <c r="H21" s="766"/>
      <c r="I21" s="766"/>
      <c r="J21" s="766"/>
      <c r="K21" s="766"/>
      <c r="L21" s="766"/>
      <c r="M21" s="766"/>
      <c r="N21" s="766"/>
      <c r="O21" s="766"/>
      <c r="P21" s="766"/>
      <c r="Q21" s="766"/>
      <c r="R21" s="766"/>
      <c r="S21" s="766"/>
      <c r="T21" s="766"/>
      <c r="U21" s="766"/>
      <c r="V21" s="766"/>
      <c r="W21" s="766"/>
      <c r="X21" s="766"/>
      <c r="Y21" s="766"/>
    </row>
    <row r="22" spans="1:25" x14ac:dyDescent="0.25">
      <c r="A22" s="462"/>
      <c r="B22" s="462"/>
      <c r="C22" s="767" t="s">
        <v>564</v>
      </c>
      <c r="D22" s="767"/>
      <c r="E22" s="767"/>
      <c r="F22" s="767"/>
      <c r="G22" s="767"/>
      <c r="H22" s="767"/>
      <c r="I22" s="767"/>
      <c r="J22" s="767"/>
      <c r="K22" s="767"/>
      <c r="L22" s="768" t="s">
        <v>565</v>
      </c>
      <c r="M22" s="768"/>
      <c r="N22" s="768"/>
      <c r="O22" s="768"/>
      <c r="P22" s="768"/>
      <c r="Q22" s="768"/>
      <c r="R22" s="768"/>
      <c r="S22" s="767" t="s">
        <v>566</v>
      </c>
      <c r="T22" s="767"/>
      <c r="U22" s="767"/>
      <c r="V22" s="767"/>
      <c r="W22" s="767"/>
      <c r="X22" s="767"/>
      <c r="Y22" s="767"/>
    </row>
    <row r="23" spans="1:25" ht="33.75" customHeight="1" x14ac:dyDescent="0.25">
      <c r="A23" s="769" t="s">
        <v>567</v>
      </c>
      <c r="B23" s="769"/>
      <c r="C23" s="764" t="s">
        <v>584</v>
      </c>
      <c r="D23" s="764"/>
      <c r="E23" s="764"/>
      <c r="F23" s="764"/>
      <c r="G23" s="764"/>
      <c r="H23" s="764"/>
      <c r="I23" s="764"/>
      <c r="J23" s="764"/>
      <c r="K23" s="764"/>
      <c r="L23" s="770" t="s">
        <v>585</v>
      </c>
      <c r="M23" s="770"/>
      <c r="N23" s="770"/>
      <c r="O23" s="770"/>
      <c r="P23" s="770"/>
      <c r="Q23" s="770"/>
      <c r="R23" s="770"/>
      <c r="S23" s="764" t="s">
        <v>586</v>
      </c>
      <c r="T23" s="764"/>
      <c r="U23" s="764"/>
      <c r="V23" s="764"/>
      <c r="W23" s="764"/>
      <c r="X23" s="764"/>
      <c r="Y23" s="764"/>
    </row>
    <row r="24" spans="1:25" ht="45" customHeight="1" x14ac:dyDescent="0.25">
      <c r="A24" s="765" t="s">
        <v>568</v>
      </c>
      <c r="B24" s="765"/>
      <c r="C24" s="764" t="s">
        <v>587</v>
      </c>
      <c r="D24" s="764"/>
      <c r="E24" s="764"/>
      <c r="F24" s="764"/>
      <c r="G24" s="764"/>
      <c r="H24" s="764"/>
      <c r="I24" s="764"/>
      <c r="J24" s="764"/>
      <c r="K24" s="764"/>
      <c r="L24" s="764" t="s">
        <v>588</v>
      </c>
      <c r="M24" s="764"/>
      <c r="N24" s="764"/>
      <c r="O24" s="764"/>
      <c r="P24" s="764"/>
      <c r="Q24" s="764"/>
      <c r="R24" s="764"/>
      <c r="S24" s="764" t="s">
        <v>589</v>
      </c>
      <c r="T24" s="764"/>
      <c r="U24" s="764"/>
      <c r="V24" s="764"/>
      <c r="W24" s="764"/>
      <c r="X24" s="764"/>
      <c r="Y24" s="764"/>
    </row>
    <row r="25" spans="1:25" ht="45" customHeight="1" x14ac:dyDescent="0.25">
      <c r="A25" s="763" t="s">
        <v>569</v>
      </c>
      <c r="B25" s="763"/>
      <c r="C25" s="764" t="s">
        <v>590</v>
      </c>
      <c r="D25" s="764"/>
      <c r="E25" s="764"/>
      <c r="F25" s="764"/>
      <c r="G25" s="764"/>
      <c r="H25" s="764"/>
      <c r="I25" s="764"/>
      <c r="J25" s="764"/>
      <c r="K25" s="764"/>
      <c r="L25" s="764" t="s">
        <v>591</v>
      </c>
      <c r="M25" s="764"/>
      <c r="N25" s="764"/>
      <c r="O25" s="764"/>
      <c r="P25" s="764"/>
      <c r="Q25" s="764"/>
      <c r="R25" s="764"/>
      <c r="S25" s="764" t="s">
        <v>591</v>
      </c>
      <c r="T25" s="764"/>
      <c r="U25" s="764"/>
      <c r="V25" s="764"/>
      <c r="W25" s="764"/>
      <c r="X25" s="764"/>
      <c r="Y25" s="764"/>
    </row>
    <row r="26" spans="1:25" ht="45" customHeight="1" x14ac:dyDescent="0.25">
      <c r="A26" s="763" t="s">
        <v>570</v>
      </c>
      <c r="B26" s="763"/>
      <c r="C26" s="764" t="s">
        <v>592</v>
      </c>
      <c r="D26" s="764"/>
      <c r="E26" s="764"/>
      <c r="F26" s="764"/>
      <c r="G26" s="764"/>
      <c r="H26" s="764"/>
      <c r="I26" s="764"/>
      <c r="J26" s="764"/>
      <c r="K26" s="764"/>
      <c r="L26" s="764" t="s">
        <v>593</v>
      </c>
      <c r="M26" s="764"/>
      <c r="N26" s="764"/>
      <c r="O26" s="764"/>
      <c r="P26" s="764"/>
      <c r="Q26" s="764"/>
      <c r="R26" s="764"/>
      <c r="S26" s="764" t="s">
        <v>594</v>
      </c>
      <c r="T26" s="764"/>
      <c r="U26" s="764"/>
      <c r="V26" s="764"/>
      <c r="W26" s="764"/>
      <c r="X26" s="764"/>
      <c r="Y26" s="764"/>
    </row>
    <row r="27" spans="1:25" ht="45" customHeight="1" x14ac:dyDescent="0.25">
      <c r="A27" s="765" t="s">
        <v>571</v>
      </c>
      <c r="B27" s="765"/>
      <c r="C27" s="764" t="s">
        <v>595</v>
      </c>
      <c r="D27" s="764"/>
      <c r="E27" s="764"/>
      <c r="F27" s="764"/>
      <c r="G27" s="764"/>
      <c r="H27" s="764"/>
      <c r="I27" s="764"/>
      <c r="J27" s="764"/>
      <c r="K27" s="764"/>
      <c r="L27" s="764" t="s">
        <v>596</v>
      </c>
      <c r="M27" s="764"/>
      <c r="N27" s="764"/>
      <c r="O27" s="764"/>
      <c r="P27" s="764"/>
      <c r="Q27" s="764"/>
      <c r="R27" s="764"/>
      <c r="S27" s="764" t="s">
        <v>597</v>
      </c>
      <c r="T27" s="764"/>
      <c r="U27" s="764"/>
      <c r="V27" s="764"/>
      <c r="W27" s="764"/>
      <c r="X27" s="764"/>
      <c r="Y27" s="764"/>
    </row>
  </sheetData>
  <mergeCells count="57">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C19:M19"/>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AMK27"/>
  <sheetViews>
    <sheetView topLeftCell="A16" zoomScaleNormal="100" workbookViewId="0">
      <selection activeCell="L25" sqref="L25:R25"/>
    </sheetView>
  </sheetViews>
  <sheetFormatPr baseColWidth="10" defaultColWidth="9.140625" defaultRowHeight="15" x14ac:dyDescent="0.25"/>
  <cols>
    <col min="1" max="1" width="7.140625" style="143"/>
    <col min="2" max="10" width="6.28515625" style="143"/>
    <col min="11" max="11" width="8.7109375" style="143"/>
    <col min="12" max="17" width="8.140625" style="143"/>
    <col min="18" max="25" width="8.28515625" style="143"/>
    <col min="26" max="31" width="4.5703125" style="143"/>
    <col min="32" max="1025" width="11.140625" style="143"/>
  </cols>
  <sheetData>
    <row r="1" spans="1:25" ht="18"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20.25" customHeight="1" x14ac:dyDescent="0.25">
      <c r="A2" s="761"/>
      <c r="B2" s="762" t="s">
        <v>419</v>
      </c>
      <c r="C2" s="762"/>
      <c r="D2" s="762"/>
      <c r="E2" s="762"/>
      <c r="F2" s="762"/>
      <c r="G2" s="762"/>
      <c r="H2" s="762"/>
      <c r="I2" s="762"/>
      <c r="J2" s="762"/>
      <c r="K2" s="762"/>
      <c r="L2" s="762"/>
      <c r="M2" s="762"/>
      <c r="N2" s="388" t="s">
        <v>423</v>
      </c>
      <c r="O2" s="389"/>
      <c r="P2" s="389"/>
      <c r="Q2" s="389"/>
      <c r="R2" s="389"/>
      <c r="S2" s="389"/>
      <c r="T2" s="389"/>
      <c r="U2" s="389"/>
      <c r="V2" s="389"/>
      <c r="W2" s="389"/>
      <c r="X2" s="389"/>
      <c r="Y2" s="390"/>
    </row>
    <row r="3" spans="1:25" ht="15.75" customHeight="1"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2.25" customHeight="1" x14ac:dyDescent="0.25">
      <c r="A4" s="397" t="s">
        <v>141</v>
      </c>
      <c r="B4" s="755" t="s">
        <v>574</v>
      </c>
      <c r="C4" s="755"/>
      <c r="D4" s="755"/>
      <c r="E4" s="755"/>
      <c r="F4" s="755"/>
      <c r="G4" s="755"/>
      <c r="H4" s="755"/>
      <c r="I4" s="755"/>
      <c r="J4" s="755"/>
      <c r="K4" s="398" t="s">
        <v>135</v>
      </c>
      <c r="L4" s="756" t="s">
        <v>136</v>
      </c>
      <c r="M4" s="756"/>
      <c r="N4" s="756"/>
      <c r="O4" s="756"/>
      <c r="P4" s="756"/>
      <c r="Q4" s="756"/>
      <c r="R4" s="757" t="s">
        <v>139</v>
      </c>
      <c r="S4" s="757"/>
      <c r="T4" s="757"/>
      <c r="U4" s="757"/>
      <c r="V4" s="757"/>
      <c r="W4" s="757"/>
      <c r="X4" s="757"/>
      <c r="Y4" s="757"/>
    </row>
    <row r="5" spans="1:25" ht="32.25" customHeight="1" x14ac:dyDescent="0.25">
      <c r="A5" s="399"/>
      <c r="B5" s="400"/>
      <c r="C5" s="400"/>
      <c r="D5" s="400"/>
      <c r="E5" s="401"/>
      <c r="F5" s="401"/>
      <c r="G5" s="401"/>
      <c r="H5" s="401"/>
      <c r="I5" s="401"/>
      <c r="J5" s="401"/>
      <c r="K5" s="402" t="s">
        <v>143</v>
      </c>
      <c r="L5" s="759" t="s">
        <v>144</v>
      </c>
      <c r="M5" s="759"/>
      <c r="N5" s="759"/>
      <c r="O5" s="759"/>
      <c r="P5" s="759"/>
      <c r="Q5" s="759"/>
      <c r="R5" s="760" t="s">
        <v>146</v>
      </c>
      <c r="S5" s="760"/>
      <c r="T5" s="760"/>
      <c r="U5" s="760"/>
      <c r="V5" s="760"/>
      <c r="W5" s="760"/>
      <c r="X5" s="760"/>
      <c r="Y5" s="760"/>
    </row>
    <row r="6" spans="1:25" ht="32.25" customHeight="1" x14ac:dyDescent="0.25">
      <c r="A6" s="397" t="s">
        <v>154</v>
      </c>
      <c r="B6" s="755" t="s">
        <v>155</v>
      </c>
      <c r="C6" s="755"/>
      <c r="D6" s="755"/>
      <c r="E6" s="755"/>
      <c r="F6" s="755"/>
      <c r="G6" s="755"/>
      <c r="H6" s="755"/>
      <c r="I6" s="755"/>
      <c r="J6" s="755"/>
      <c r="K6" s="398" t="s">
        <v>143</v>
      </c>
      <c r="L6" s="756" t="s">
        <v>144</v>
      </c>
      <c r="M6" s="756"/>
      <c r="N6" s="756"/>
      <c r="O6" s="756"/>
      <c r="P6" s="756"/>
      <c r="Q6" s="756"/>
      <c r="R6" s="757" t="s">
        <v>146</v>
      </c>
      <c r="S6" s="757"/>
      <c r="T6" s="757"/>
      <c r="U6" s="757"/>
      <c r="V6" s="757"/>
      <c r="W6" s="757"/>
      <c r="X6" s="757"/>
      <c r="Y6" s="757"/>
    </row>
    <row r="7" spans="1:25" ht="32.25" customHeight="1" x14ac:dyDescent="0.25">
      <c r="A7" s="403"/>
      <c r="B7" s="404"/>
      <c r="C7" s="404"/>
      <c r="D7" s="404"/>
      <c r="E7" s="404"/>
      <c r="F7" s="404"/>
      <c r="G7" s="404"/>
      <c r="H7" s="404"/>
      <c r="I7" s="404"/>
      <c r="J7" s="404"/>
      <c r="K7" s="402"/>
      <c r="L7" s="759"/>
      <c r="M7" s="759"/>
      <c r="N7" s="759"/>
      <c r="O7" s="759"/>
      <c r="P7" s="759"/>
      <c r="Q7" s="759"/>
      <c r="R7" s="760"/>
      <c r="S7" s="760"/>
      <c r="T7" s="760"/>
      <c r="U7" s="760"/>
      <c r="V7" s="760"/>
      <c r="W7" s="760"/>
      <c r="X7" s="760"/>
      <c r="Y7" s="760"/>
    </row>
    <row r="8" spans="1:25" ht="32.25" customHeight="1" x14ac:dyDescent="0.25">
      <c r="A8" s="397" t="s">
        <v>188</v>
      </c>
      <c r="B8" s="755" t="s">
        <v>189</v>
      </c>
      <c r="C8" s="755"/>
      <c r="D8" s="755"/>
      <c r="E8" s="755"/>
      <c r="F8" s="755"/>
      <c r="G8" s="755"/>
      <c r="H8" s="755"/>
      <c r="I8" s="755"/>
      <c r="J8" s="755"/>
      <c r="K8" s="398" t="s">
        <v>126</v>
      </c>
      <c r="L8" s="756" t="s">
        <v>166</v>
      </c>
      <c r="M8" s="756"/>
      <c r="N8" s="756"/>
      <c r="O8" s="756"/>
      <c r="P8" s="756"/>
      <c r="Q8" s="756"/>
      <c r="R8" s="757" t="s">
        <v>573</v>
      </c>
      <c r="S8" s="757"/>
      <c r="T8" s="757"/>
      <c r="U8" s="757"/>
      <c r="V8" s="757"/>
      <c r="W8" s="757"/>
      <c r="X8" s="757"/>
      <c r="Y8" s="757"/>
    </row>
    <row r="9" spans="1:25" ht="32.25" customHeight="1" x14ac:dyDescent="0.25">
      <c r="A9" s="405"/>
      <c r="B9" s="406"/>
      <c r="C9" s="406"/>
      <c r="D9" s="406"/>
      <c r="E9" s="406"/>
      <c r="F9" s="406"/>
      <c r="G9" s="406"/>
      <c r="H9" s="406"/>
      <c r="I9" s="406"/>
      <c r="J9" s="406"/>
      <c r="K9" s="402" t="s">
        <v>190</v>
      </c>
      <c r="L9" s="759" t="s">
        <v>299</v>
      </c>
      <c r="M9" s="759"/>
      <c r="N9" s="759"/>
      <c r="O9" s="759"/>
      <c r="P9" s="759"/>
      <c r="Q9" s="759"/>
      <c r="R9" s="760" t="s">
        <v>301</v>
      </c>
      <c r="S9" s="760"/>
      <c r="T9" s="760"/>
      <c r="U9" s="760"/>
      <c r="V9" s="760"/>
      <c r="W9" s="760"/>
      <c r="X9" s="760"/>
      <c r="Y9" s="760"/>
    </row>
    <row r="10" spans="1:25" ht="32.25" customHeight="1" x14ac:dyDescent="0.25">
      <c r="A10" s="397" t="s">
        <v>224</v>
      </c>
      <c r="B10" s="755" t="s">
        <v>225</v>
      </c>
      <c r="C10" s="755"/>
      <c r="D10" s="755"/>
      <c r="E10" s="755"/>
      <c r="F10" s="755"/>
      <c r="G10" s="755"/>
      <c r="H10" s="755"/>
      <c r="I10" s="755"/>
      <c r="J10" s="755"/>
      <c r="K10" s="398" t="s">
        <v>190</v>
      </c>
      <c r="L10" s="756" t="s">
        <v>299</v>
      </c>
      <c r="M10" s="756"/>
      <c r="N10" s="756"/>
      <c r="O10" s="756"/>
      <c r="P10" s="756"/>
      <c r="Q10" s="756"/>
      <c r="R10" s="757" t="s">
        <v>301</v>
      </c>
      <c r="S10" s="757"/>
      <c r="T10" s="757"/>
      <c r="U10" s="757"/>
      <c r="V10" s="757"/>
      <c r="W10" s="757"/>
      <c r="X10" s="757"/>
      <c r="Y10" s="757"/>
    </row>
    <row r="11" spans="1:25" ht="32.2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ht="16.5" customHeight="1"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30.75" customHeight="1" x14ac:dyDescent="0.25">
      <c r="A13" s="788" t="s">
        <v>598</v>
      </c>
      <c r="B13" s="788"/>
      <c r="C13" s="788"/>
      <c r="D13" s="788"/>
      <c r="E13" s="788"/>
      <c r="F13" s="788"/>
      <c r="G13" s="788"/>
      <c r="H13" s="788"/>
      <c r="I13" s="788"/>
      <c r="J13" s="788"/>
      <c r="K13" s="788"/>
      <c r="L13" s="788"/>
      <c r="M13" s="788"/>
      <c r="N13" s="788" t="s">
        <v>599</v>
      </c>
      <c r="O13" s="788"/>
      <c r="P13" s="788"/>
      <c r="Q13" s="788"/>
      <c r="R13" s="788"/>
      <c r="S13" s="788"/>
      <c r="T13" s="788"/>
      <c r="U13" s="788"/>
      <c r="V13" s="788"/>
      <c r="W13" s="788"/>
      <c r="X13" s="788"/>
      <c r="Y13" s="788"/>
    </row>
    <row r="14" spans="1:25" ht="30.7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ht="16.5" customHeight="1" x14ac:dyDescent="0.25">
      <c r="A15" s="463" t="s">
        <v>557</v>
      </c>
      <c r="B15" s="464"/>
      <c r="C15" s="465"/>
      <c r="D15" s="465"/>
      <c r="E15" s="465"/>
      <c r="F15" s="465"/>
      <c r="G15" s="465"/>
      <c r="H15" s="465"/>
      <c r="I15" s="465"/>
      <c r="J15" s="465"/>
      <c r="K15" s="466"/>
      <c r="L15" s="467"/>
      <c r="M15" s="468"/>
      <c r="N15" s="469" t="s">
        <v>558</v>
      </c>
      <c r="O15" s="470"/>
      <c r="P15" s="470"/>
      <c r="Q15" s="470"/>
      <c r="R15" s="470"/>
      <c r="S15" s="470"/>
      <c r="T15" s="470"/>
      <c r="U15" s="470"/>
      <c r="V15" s="470"/>
      <c r="W15" s="470"/>
      <c r="X15" s="470"/>
      <c r="Y15" s="471"/>
    </row>
    <row r="16" spans="1:25" ht="39" customHeight="1" x14ac:dyDescent="0.25">
      <c r="A16" s="782" t="s">
        <v>600</v>
      </c>
      <c r="B16" s="782"/>
      <c r="C16" s="782"/>
      <c r="D16" s="782"/>
      <c r="E16" s="782"/>
      <c r="F16" s="782"/>
      <c r="G16" s="782"/>
      <c r="H16" s="782"/>
      <c r="I16" s="782"/>
      <c r="J16" s="782"/>
      <c r="K16" s="782"/>
      <c r="L16" s="782"/>
      <c r="M16" s="782"/>
      <c r="N16" s="782" t="s">
        <v>601</v>
      </c>
      <c r="O16" s="782"/>
      <c r="P16" s="782"/>
      <c r="Q16" s="782"/>
      <c r="R16" s="782"/>
      <c r="S16" s="782"/>
      <c r="T16" s="782"/>
      <c r="U16" s="782"/>
      <c r="V16" s="782"/>
      <c r="W16" s="782"/>
      <c r="X16" s="782"/>
      <c r="Y16" s="782"/>
    </row>
    <row r="17" spans="1:25" ht="39"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16.5" customHeight="1" x14ac:dyDescent="0.25">
      <c r="A18" s="472" t="s">
        <v>559</v>
      </c>
      <c r="B18" s="413"/>
      <c r="C18" s="413"/>
      <c r="D18" s="413"/>
      <c r="E18" s="413"/>
      <c r="F18" s="473" t="s">
        <v>602</v>
      </c>
      <c r="G18" s="413"/>
      <c r="H18" s="413"/>
      <c r="I18" s="413"/>
      <c r="J18" s="413"/>
      <c r="K18" s="412"/>
      <c r="L18" s="410"/>
      <c r="M18" s="474"/>
      <c r="N18" s="783" t="s">
        <v>561</v>
      </c>
      <c r="O18" s="783"/>
      <c r="P18" s="783"/>
      <c r="Q18" s="783"/>
      <c r="R18" s="784" t="s">
        <v>603</v>
      </c>
      <c r="S18" s="784"/>
      <c r="T18" s="784"/>
      <c r="U18" s="784"/>
      <c r="V18" s="785"/>
      <c r="W18" s="785"/>
      <c r="X18" s="785"/>
      <c r="Y18" s="785"/>
    </row>
    <row r="19" spans="1:25" x14ac:dyDescent="0.25">
      <c r="A19" s="475" t="s">
        <v>562</v>
      </c>
      <c r="B19" s="476"/>
      <c r="C19" s="476"/>
      <c r="D19" s="476"/>
      <c r="E19" s="476"/>
      <c r="F19" s="476"/>
      <c r="G19" s="476"/>
      <c r="H19" s="477"/>
      <c r="I19" s="477"/>
      <c r="J19" s="477"/>
      <c r="K19" s="478"/>
      <c r="L19" s="478"/>
      <c r="M19" s="479"/>
      <c r="N19" s="783"/>
      <c r="O19" s="783"/>
      <c r="P19" s="783"/>
      <c r="Q19" s="783"/>
      <c r="R19" s="786"/>
      <c r="S19" s="786"/>
      <c r="T19" s="786"/>
      <c r="U19" s="786"/>
      <c r="V19" s="787"/>
      <c r="W19" s="787"/>
      <c r="X19" s="787"/>
      <c r="Y19" s="787"/>
    </row>
    <row r="20" spans="1:25" x14ac:dyDescent="0.25">
      <c r="A20" s="480"/>
      <c r="B20" s="470"/>
      <c r="C20" s="470"/>
      <c r="D20" s="470"/>
      <c r="E20" s="470"/>
      <c r="F20" s="470"/>
      <c r="G20" s="470"/>
      <c r="H20" s="466"/>
      <c r="I20" s="466"/>
      <c r="J20" s="466"/>
      <c r="K20" s="481"/>
      <c r="L20" s="481"/>
      <c r="M20" s="481"/>
      <c r="N20" s="481"/>
      <c r="O20" s="482"/>
      <c r="P20" s="482"/>
      <c r="Q20" s="482"/>
      <c r="R20" s="482"/>
      <c r="S20" s="482"/>
      <c r="T20" s="482"/>
      <c r="U20" s="482"/>
      <c r="V20" s="482"/>
      <c r="W20" s="482"/>
      <c r="X20" s="482"/>
      <c r="Y20" s="482"/>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4"/>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48.75" customHeight="1" x14ac:dyDescent="0.25">
      <c r="A23" s="747" t="s">
        <v>567</v>
      </c>
      <c r="B23" s="747"/>
      <c r="C23" s="780" t="s">
        <v>604</v>
      </c>
      <c r="D23" s="780"/>
      <c r="E23" s="780"/>
      <c r="F23" s="780"/>
      <c r="G23" s="780"/>
      <c r="H23" s="780"/>
      <c r="I23" s="780"/>
      <c r="J23" s="780"/>
      <c r="K23" s="780"/>
      <c r="L23" s="781" t="s">
        <v>605</v>
      </c>
      <c r="M23" s="781"/>
      <c r="N23" s="781"/>
      <c r="O23" s="781"/>
      <c r="P23" s="781"/>
      <c r="Q23" s="781"/>
      <c r="R23" s="781"/>
      <c r="S23" s="780" t="s">
        <v>606</v>
      </c>
      <c r="T23" s="780"/>
      <c r="U23" s="780"/>
      <c r="V23" s="780"/>
      <c r="W23" s="780"/>
      <c r="X23" s="780"/>
      <c r="Y23" s="780"/>
    </row>
    <row r="24" spans="1:25" ht="63" customHeight="1" x14ac:dyDescent="0.25">
      <c r="A24" s="743" t="s">
        <v>568</v>
      </c>
      <c r="B24" s="743"/>
      <c r="C24" s="780" t="s">
        <v>607</v>
      </c>
      <c r="D24" s="780"/>
      <c r="E24" s="780"/>
      <c r="F24" s="780"/>
      <c r="G24" s="780"/>
      <c r="H24" s="780"/>
      <c r="I24" s="780"/>
      <c r="J24" s="780"/>
      <c r="K24" s="780"/>
      <c r="L24" s="780" t="s">
        <v>608</v>
      </c>
      <c r="M24" s="780"/>
      <c r="N24" s="780"/>
      <c r="O24" s="780"/>
      <c r="P24" s="780"/>
      <c r="Q24" s="780"/>
      <c r="R24" s="780"/>
      <c r="S24" s="780" t="s">
        <v>609</v>
      </c>
      <c r="T24" s="780"/>
      <c r="U24" s="780"/>
      <c r="V24" s="780"/>
      <c r="W24" s="780"/>
      <c r="X24" s="780"/>
      <c r="Y24" s="780"/>
    </row>
    <row r="25" spans="1:25" ht="45" customHeight="1" x14ac:dyDescent="0.25">
      <c r="A25" s="741" t="s">
        <v>569</v>
      </c>
      <c r="B25" s="741"/>
      <c r="C25" s="780" t="s">
        <v>591</v>
      </c>
      <c r="D25" s="780"/>
      <c r="E25" s="780"/>
      <c r="F25" s="780"/>
      <c r="G25" s="780"/>
      <c r="H25" s="780"/>
      <c r="I25" s="780"/>
      <c r="J25" s="780"/>
      <c r="K25" s="780"/>
      <c r="L25" s="780" t="s">
        <v>591</v>
      </c>
      <c r="M25" s="780"/>
      <c r="N25" s="780"/>
      <c r="O25" s="780"/>
      <c r="P25" s="780"/>
      <c r="Q25" s="780"/>
      <c r="R25" s="780"/>
      <c r="S25" s="780" t="s">
        <v>591</v>
      </c>
      <c r="T25" s="780"/>
      <c r="U25" s="780"/>
      <c r="V25" s="780"/>
      <c r="W25" s="780"/>
      <c r="X25" s="780"/>
      <c r="Y25" s="780"/>
    </row>
    <row r="26" spans="1:25" ht="45" customHeight="1" x14ac:dyDescent="0.25">
      <c r="A26" s="741" t="s">
        <v>570</v>
      </c>
      <c r="B26" s="741"/>
      <c r="C26" s="780" t="s">
        <v>610</v>
      </c>
      <c r="D26" s="780"/>
      <c r="E26" s="780"/>
      <c r="F26" s="780"/>
      <c r="G26" s="780"/>
      <c r="H26" s="780"/>
      <c r="I26" s="780"/>
      <c r="J26" s="780"/>
      <c r="K26" s="780"/>
      <c r="L26" s="780" t="s">
        <v>611</v>
      </c>
      <c r="M26" s="780"/>
      <c r="N26" s="780"/>
      <c r="O26" s="780"/>
      <c r="P26" s="780"/>
      <c r="Q26" s="780"/>
      <c r="R26" s="780"/>
      <c r="S26" s="780" t="s">
        <v>612</v>
      </c>
      <c r="T26" s="780"/>
      <c r="U26" s="780"/>
      <c r="V26" s="780"/>
      <c r="W26" s="780"/>
      <c r="X26" s="780"/>
      <c r="Y26" s="780"/>
    </row>
    <row r="27" spans="1:25" ht="45" customHeight="1" x14ac:dyDescent="0.25">
      <c r="A27" s="743" t="s">
        <v>571</v>
      </c>
      <c r="B27" s="743"/>
      <c r="C27" s="780" t="s">
        <v>613</v>
      </c>
      <c r="D27" s="780"/>
      <c r="E27" s="780"/>
      <c r="F27" s="780"/>
      <c r="G27" s="780"/>
      <c r="H27" s="780"/>
      <c r="I27" s="780"/>
      <c r="J27" s="780"/>
      <c r="K27" s="780"/>
      <c r="L27" s="780" t="s">
        <v>614</v>
      </c>
      <c r="M27" s="780"/>
      <c r="N27" s="780"/>
      <c r="O27" s="780"/>
      <c r="P27" s="780"/>
      <c r="Q27" s="780"/>
      <c r="R27" s="780"/>
      <c r="S27" s="780" t="s">
        <v>615</v>
      </c>
      <c r="T27" s="780"/>
      <c r="U27" s="780"/>
      <c r="V27" s="780"/>
      <c r="W27" s="780"/>
      <c r="X27" s="780"/>
      <c r="Y27" s="780"/>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6" zoomScaleNormal="100" workbookViewId="0">
      <selection activeCell="C27" sqref="C27:K27"/>
    </sheetView>
  </sheetViews>
  <sheetFormatPr baseColWidth="10" defaultColWidth="9.140625" defaultRowHeight="15" x14ac:dyDescent="0.25"/>
  <cols>
    <col min="1" max="1" width="7.140625"/>
    <col min="2" max="10" width="6.42578125"/>
    <col min="11" max="11" width="9"/>
    <col min="12" max="17" width="8.140625"/>
    <col min="18" max="25" width="8.42578125"/>
    <col min="26" max="31" width="4.5703125"/>
    <col min="32" max="1025" width="11.140625"/>
  </cols>
  <sheetData>
    <row r="1" spans="1:25" ht="16.5" customHeight="1" x14ac:dyDescent="0.25">
      <c r="A1" s="761" t="s">
        <v>572</v>
      </c>
      <c r="B1" s="382" t="s">
        <v>416</v>
      </c>
      <c r="C1" s="383"/>
      <c r="D1" s="383"/>
      <c r="E1" s="383"/>
      <c r="F1" s="383"/>
      <c r="G1" s="383"/>
      <c r="H1" s="383"/>
      <c r="I1" s="383"/>
      <c r="J1" s="383"/>
      <c r="K1" s="383"/>
      <c r="L1" s="383"/>
      <c r="M1" s="384"/>
      <c r="N1" s="385" t="s">
        <v>552</v>
      </c>
      <c r="O1" s="386"/>
      <c r="P1" s="386"/>
      <c r="Q1" s="386"/>
      <c r="R1" s="386"/>
      <c r="S1" s="386"/>
      <c r="T1" s="386"/>
      <c r="U1" s="386"/>
      <c r="V1" s="386"/>
      <c r="W1" s="386"/>
      <c r="X1" s="386"/>
      <c r="Y1" s="387"/>
    </row>
    <row r="2" spans="1:25" ht="16.5" customHeight="1" x14ac:dyDescent="0.25">
      <c r="A2" s="761"/>
      <c r="B2" s="762" t="s">
        <v>419</v>
      </c>
      <c r="C2" s="762"/>
      <c r="D2" s="762"/>
      <c r="E2" s="762"/>
      <c r="F2" s="762"/>
      <c r="G2" s="762"/>
      <c r="H2" s="762"/>
      <c r="I2" s="762"/>
      <c r="J2" s="762"/>
      <c r="K2" s="762"/>
      <c r="L2" s="762"/>
      <c r="M2" s="762"/>
      <c r="N2" s="388" t="s">
        <v>616</v>
      </c>
      <c r="O2" s="389"/>
      <c r="P2" s="389"/>
      <c r="Q2" s="389"/>
      <c r="R2" s="389"/>
      <c r="S2" s="389"/>
      <c r="T2" s="389"/>
      <c r="U2" s="389"/>
      <c r="V2" s="389"/>
      <c r="W2" s="389"/>
      <c r="X2" s="389"/>
      <c r="Y2" s="390"/>
    </row>
    <row r="3" spans="1:25" x14ac:dyDescent="0.25">
      <c r="A3" s="382" t="s">
        <v>127</v>
      </c>
      <c r="B3" s="391"/>
      <c r="C3" s="391"/>
      <c r="D3" s="391"/>
      <c r="E3" s="392"/>
      <c r="F3" s="391"/>
      <c r="G3" s="391"/>
      <c r="H3" s="392"/>
      <c r="I3" s="391"/>
      <c r="J3" s="391"/>
      <c r="K3" s="393" t="s">
        <v>553</v>
      </c>
      <c r="L3" s="394"/>
      <c r="M3" s="394"/>
      <c r="N3" s="394"/>
      <c r="O3" s="391"/>
      <c r="P3" s="391"/>
      <c r="Q3" s="391"/>
      <c r="R3" s="395" t="s">
        <v>554</v>
      </c>
      <c r="S3" s="391"/>
      <c r="T3" s="391"/>
      <c r="U3" s="391"/>
      <c r="V3" s="391"/>
      <c r="W3" s="391"/>
      <c r="X3" s="391"/>
      <c r="Y3" s="396"/>
    </row>
    <row r="4" spans="1:25" ht="34.5" customHeight="1" x14ac:dyDescent="0.25">
      <c r="A4" s="397" t="s">
        <v>141</v>
      </c>
      <c r="B4" s="755" t="s">
        <v>574</v>
      </c>
      <c r="C4" s="755"/>
      <c r="D4" s="755"/>
      <c r="E4" s="755"/>
      <c r="F4" s="755"/>
      <c r="G4" s="755"/>
      <c r="H4" s="755"/>
      <c r="I4" s="755"/>
      <c r="J4" s="755"/>
      <c r="K4" s="398" t="s">
        <v>135</v>
      </c>
      <c r="L4" s="756" t="s">
        <v>136</v>
      </c>
      <c r="M4" s="756"/>
      <c r="N4" s="756"/>
      <c r="O4" s="756"/>
      <c r="P4" s="756"/>
      <c r="Q4" s="756"/>
      <c r="R4" s="757" t="s">
        <v>139</v>
      </c>
      <c r="S4" s="757"/>
      <c r="T4" s="757"/>
      <c r="U4" s="757"/>
      <c r="V4" s="757"/>
      <c r="W4" s="757"/>
      <c r="X4" s="757"/>
      <c r="Y4" s="757"/>
    </row>
    <row r="5" spans="1:25" ht="34.5" customHeight="1" x14ac:dyDescent="0.25">
      <c r="A5" s="399"/>
      <c r="B5" s="400"/>
      <c r="C5" s="400"/>
      <c r="D5" s="400"/>
      <c r="E5" s="401"/>
      <c r="F5" s="401"/>
      <c r="G5" s="401"/>
      <c r="H5" s="401"/>
      <c r="I5" s="401"/>
      <c r="J5" s="401"/>
      <c r="K5" s="402" t="s">
        <v>143</v>
      </c>
      <c r="L5" s="759" t="s">
        <v>144</v>
      </c>
      <c r="M5" s="759"/>
      <c r="N5" s="759"/>
      <c r="O5" s="759"/>
      <c r="P5" s="759"/>
      <c r="Q5" s="759"/>
      <c r="R5" s="760" t="s">
        <v>146</v>
      </c>
      <c r="S5" s="760"/>
      <c r="T5" s="760"/>
      <c r="U5" s="760"/>
      <c r="V5" s="760"/>
      <c r="W5" s="760"/>
      <c r="X5" s="760"/>
      <c r="Y5" s="760"/>
    </row>
    <row r="6" spans="1:25" ht="34.5" customHeight="1" x14ac:dyDescent="0.25">
      <c r="A6" s="397" t="s">
        <v>188</v>
      </c>
      <c r="B6" s="755" t="s">
        <v>189</v>
      </c>
      <c r="C6" s="755"/>
      <c r="D6" s="755"/>
      <c r="E6" s="755"/>
      <c r="F6" s="755"/>
      <c r="G6" s="755"/>
      <c r="H6" s="755"/>
      <c r="I6" s="755"/>
      <c r="J6" s="755"/>
      <c r="K6" s="398" t="s">
        <v>126</v>
      </c>
      <c r="L6" s="756" t="s">
        <v>166</v>
      </c>
      <c r="M6" s="756"/>
      <c r="N6" s="756"/>
      <c r="O6" s="756"/>
      <c r="P6" s="756"/>
      <c r="Q6" s="756"/>
      <c r="R6" s="757" t="s">
        <v>573</v>
      </c>
      <c r="S6" s="757"/>
      <c r="T6" s="757"/>
      <c r="U6" s="757"/>
      <c r="V6" s="757"/>
      <c r="W6" s="757"/>
      <c r="X6" s="757"/>
      <c r="Y6" s="757"/>
    </row>
    <row r="7" spans="1:25" ht="34.5" customHeight="1" x14ac:dyDescent="0.25">
      <c r="A7" s="403"/>
      <c r="B7" s="404"/>
      <c r="C7" s="404"/>
      <c r="D7" s="404"/>
      <c r="E7" s="404"/>
      <c r="F7" s="404"/>
      <c r="G7" s="404"/>
      <c r="H7" s="404"/>
      <c r="I7" s="404"/>
      <c r="J7" s="404"/>
      <c r="K7" s="402" t="s">
        <v>190</v>
      </c>
      <c r="L7" s="759" t="s">
        <v>299</v>
      </c>
      <c r="M7" s="759"/>
      <c r="N7" s="759"/>
      <c r="O7" s="759"/>
      <c r="P7" s="759"/>
      <c r="Q7" s="759"/>
      <c r="R7" s="760" t="s">
        <v>301</v>
      </c>
      <c r="S7" s="760"/>
      <c r="T7" s="760"/>
      <c r="U7" s="760"/>
      <c r="V7" s="760"/>
      <c r="W7" s="760"/>
      <c r="X7" s="760"/>
      <c r="Y7" s="760"/>
    </row>
    <row r="8" spans="1:25" ht="34.5" customHeight="1" x14ac:dyDescent="0.25">
      <c r="A8" s="397" t="s">
        <v>193</v>
      </c>
      <c r="B8" s="755" t="s">
        <v>194</v>
      </c>
      <c r="C8" s="755"/>
      <c r="D8" s="755"/>
      <c r="E8" s="755"/>
      <c r="F8" s="755"/>
      <c r="G8" s="755"/>
      <c r="H8" s="755"/>
      <c r="I8" s="755"/>
      <c r="J8" s="755"/>
      <c r="K8" s="398" t="s">
        <v>195</v>
      </c>
      <c r="L8" s="756" t="s">
        <v>617</v>
      </c>
      <c r="M8" s="756"/>
      <c r="N8" s="756"/>
      <c r="O8" s="756"/>
      <c r="P8" s="756"/>
      <c r="Q8" s="756"/>
      <c r="R8" s="757" t="s">
        <v>205</v>
      </c>
      <c r="S8" s="757"/>
      <c r="T8" s="757"/>
      <c r="U8" s="757"/>
      <c r="V8" s="757"/>
      <c r="W8" s="757"/>
      <c r="X8" s="757"/>
      <c r="Y8" s="757"/>
    </row>
    <row r="9" spans="1:25" ht="34.5" customHeight="1" x14ac:dyDescent="0.25">
      <c r="A9" s="405"/>
      <c r="B9" s="406"/>
      <c r="C9" s="406"/>
      <c r="D9" s="406"/>
      <c r="E9" s="406"/>
      <c r="F9" s="406"/>
      <c r="G9" s="406"/>
      <c r="H9" s="406"/>
      <c r="I9" s="406"/>
      <c r="J9" s="406"/>
      <c r="K9" s="402"/>
      <c r="L9" s="759"/>
      <c r="M9" s="759"/>
      <c r="N9" s="759"/>
      <c r="O9" s="759"/>
      <c r="P9" s="759"/>
      <c r="Q9" s="759"/>
      <c r="R9" s="760"/>
      <c r="S9" s="760"/>
      <c r="T9" s="760"/>
      <c r="U9" s="760"/>
      <c r="V9" s="760"/>
      <c r="W9" s="760"/>
      <c r="X9" s="760"/>
      <c r="Y9" s="760"/>
    </row>
    <row r="10" spans="1:25" ht="34.5" customHeight="1" x14ac:dyDescent="0.25">
      <c r="A10" s="397" t="s">
        <v>242</v>
      </c>
      <c r="B10" s="755" t="s">
        <v>243</v>
      </c>
      <c r="C10" s="755"/>
      <c r="D10" s="755"/>
      <c r="E10" s="755"/>
      <c r="F10" s="755"/>
      <c r="G10" s="755"/>
      <c r="H10" s="755"/>
      <c r="I10" s="755"/>
      <c r="J10" s="755"/>
      <c r="K10" s="398" t="s">
        <v>244</v>
      </c>
      <c r="L10" s="756" t="s">
        <v>248</v>
      </c>
      <c r="M10" s="756"/>
      <c r="N10" s="756"/>
      <c r="O10" s="756"/>
      <c r="P10" s="756"/>
      <c r="Q10" s="756"/>
      <c r="R10" s="757" t="s">
        <v>618</v>
      </c>
      <c r="S10" s="757"/>
      <c r="T10" s="757"/>
      <c r="U10" s="757"/>
      <c r="V10" s="757"/>
      <c r="W10" s="757"/>
      <c r="X10" s="757"/>
      <c r="Y10" s="757"/>
    </row>
    <row r="11" spans="1:25" ht="34.5" customHeight="1" x14ac:dyDescent="0.25">
      <c r="A11" s="397"/>
      <c r="B11" s="755"/>
      <c r="C11" s="755"/>
      <c r="D11" s="755"/>
      <c r="E11" s="755"/>
      <c r="F11" s="755"/>
      <c r="G11" s="755"/>
      <c r="H11" s="755"/>
      <c r="I11" s="755"/>
      <c r="J11" s="755"/>
      <c r="K11" s="398"/>
      <c r="L11" s="756"/>
      <c r="M11" s="756"/>
      <c r="N11" s="756"/>
      <c r="O11" s="756"/>
      <c r="P11" s="756"/>
      <c r="Q11" s="756"/>
      <c r="R11" s="757"/>
      <c r="S11" s="757"/>
      <c r="T11" s="757"/>
      <c r="U11" s="757"/>
      <c r="V11" s="757"/>
      <c r="W11" s="757"/>
      <c r="X11" s="757"/>
      <c r="Y11" s="757"/>
    </row>
    <row r="12" spans="1:25" x14ac:dyDescent="0.25">
      <c r="A12" s="407" t="s">
        <v>555</v>
      </c>
      <c r="B12" s="408"/>
      <c r="C12" s="408"/>
      <c r="D12" s="408"/>
      <c r="E12" s="408"/>
      <c r="F12" s="408"/>
      <c r="G12" s="408"/>
      <c r="H12" s="408"/>
      <c r="I12" s="408"/>
      <c r="J12" s="408"/>
      <c r="K12" s="409"/>
      <c r="L12" s="410"/>
      <c r="M12" s="411"/>
      <c r="N12" s="412" t="s">
        <v>556</v>
      </c>
      <c r="O12" s="413"/>
      <c r="P12" s="413"/>
      <c r="Q12" s="413"/>
      <c r="R12" s="413"/>
      <c r="S12" s="413"/>
      <c r="T12" s="413"/>
      <c r="U12" s="413"/>
      <c r="V12" s="413"/>
      <c r="W12" s="413"/>
      <c r="X12" s="413"/>
      <c r="Y12" s="414"/>
    </row>
    <row r="13" spans="1:25" ht="43.5" customHeight="1" x14ac:dyDescent="0.25">
      <c r="A13" s="788" t="s">
        <v>619</v>
      </c>
      <c r="B13" s="788"/>
      <c r="C13" s="788"/>
      <c r="D13" s="788"/>
      <c r="E13" s="788"/>
      <c r="F13" s="788"/>
      <c r="G13" s="788"/>
      <c r="H13" s="788"/>
      <c r="I13" s="788"/>
      <c r="J13" s="788"/>
      <c r="K13" s="788"/>
      <c r="L13" s="788"/>
      <c r="M13" s="788"/>
      <c r="N13" s="788" t="s">
        <v>620</v>
      </c>
      <c r="O13" s="788"/>
      <c r="P13" s="788"/>
      <c r="Q13" s="788"/>
      <c r="R13" s="788"/>
      <c r="S13" s="788"/>
      <c r="T13" s="788"/>
      <c r="U13" s="788"/>
      <c r="V13" s="788"/>
      <c r="W13" s="788"/>
      <c r="X13" s="788"/>
      <c r="Y13" s="788"/>
    </row>
    <row r="14" spans="1:25" ht="43.5" customHeight="1" x14ac:dyDescent="0.25">
      <c r="A14" s="788"/>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row>
    <row r="15" spans="1:25" x14ac:dyDescent="0.25">
      <c r="A15" s="463" t="s">
        <v>557</v>
      </c>
      <c r="B15" s="483"/>
      <c r="C15" s="484"/>
      <c r="D15" s="484"/>
      <c r="E15" s="484"/>
      <c r="F15" s="484"/>
      <c r="G15" s="484"/>
      <c r="H15" s="484"/>
      <c r="I15" s="484"/>
      <c r="J15" s="484"/>
      <c r="K15" s="435"/>
      <c r="L15" s="485"/>
      <c r="M15" s="468"/>
      <c r="N15" s="486" t="s">
        <v>558</v>
      </c>
      <c r="O15" s="487"/>
      <c r="P15" s="487"/>
      <c r="Q15" s="487"/>
      <c r="R15" s="487"/>
      <c r="S15" s="487"/>
      <c r="T15" s="487"/>
      <c r="U15" s="487"/>
      <c r="V15" s="487"/>
      <c r="W15" s="487"/>
      <c r="X15" s="487"/>
      <c r="Y15" s="471"/>
    </row>
    <row r="16" spans="1:25" ht="15" customHeight="1" x14ac:dyDescent="0.25">
      <c r="A16" s="782" t="s">
        <v>621</v>
      </c>
      <c r="B16" s="782"/>
      <c r="C16" s="782"/>
      <c r="D16" s="782"/>
      <c r="E16" s="782"/>
      <c r="F16" s="782"/>
      <c r="G16" s="782"/>
      <c r="H16" s="782"/>
      <c r="I16" s="782"/>
      <c r="J16" s="782"/>
      <c r="K16" s="782"/>
      <c r="L16" s="782"/>
      <c r="M16" s="782"/>
      <c r="N16" s="782" t="s">
        <v>622</v>
      </c>
      <c r="O16" s="782"/>
      <c r="P16" s="782"/>
      <c r="Q16" s="782"/>
      <c r="R16" s="782"/>
      <c r="S16" s="782"/>
      <c r="T16" s="782"/>
      <c r="U16" s="782"/>
      <c r="V16" s="782"/>
      <c r="W16" s="782"/>
      <c r="X16" s="782"/>
      <c r="Y16" s="782"/>
    </row>
    <row r="17" spans="1:25" ht="15" customHeight="1" x14ac:dyDescent="0.25">
      <c r="A17" s="782"/>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row>
    <row r="18" spans="1:25" ht="27.75" customHeight="1" x14ac:dyDescent="0.25">
      <c r="A18" s="472" t="s">
        <v>559</v>
      </c>
      <c r="B18" s="413"/>
      <c r="C18" s="413"/>
      <c r="D18" s="413"/>
      <c r="E18" s="413"/>
      <c r="F18" s="488" t="s">
        <v>623</v>
      </c>
      <c r="G18" s="488"/>
      <c r="H18" s="488"/>
      <c r="I18" s="488"/>
      <c r="J18" s="488"/>
      <c r="K18" s="488"/>
      <c r="L18" s="488"/>
      <c r="M18" s="488"/>
      <c r="N18" s="783" t="s">
        <v>561</v>
      </c>
      <c r="O18" s="783"/>
      <c r="P18" s="783"/>
      <c r="Q18" s="783"/>
      <c r="R18" s="784" t="s">
        <v>624</v>
      </c>
      <c r="S18" s="784"/>
      <c r="T18" s="784"/>
      <c r="U18" s="784"/>
      <c r="V18" s="785"/>
      <c r="W18" s="785"/>
      <c r="X18" s="785"/>
      <c r="Y18" s="785"/>
    </row>
    <row r="19" spans="1:25" ht="27.75" customHeight="1" x14ac:dyDescent="0.25">
      <c r="A19" s="489" t="s">
        <v>562</v>
      </c>
      <c r="B19" s="476"/>
      <c r="C19" s="476"/>
      <c r="D19" s="476"/>
      <c r="E19" s="476"/>
      <c r="F19" s="476"/>
      <c r="G19" s="476"/>
      <c r="H19" s="477"/>
      <c r="I19" s="477"/>
      <c r="J19" s="477"/>
      <c r="K19" s="478"/>
      <c r="L19" s="478"/>
      <c r="M19" s="479"/>
      <c r="N19" s="783"/>
      <c r="O19" s="783"/>
      <c r="P19" s="783"/>
      <c r="Q19" s="783"/>
      <c r="R19" s="786"/>
      <c r="S19" s="786"/>
      <c r="T19" s="786"/>
      <c r="U19" s="786"/>
      <c r="V19" s="787"/>
      <c r="W19" s="787"/>
      <c r="X19" s="787"/>
      <c r="Y19" s="787"/>
    </row>
    <row r="20" spans="1:25" x14ac:dyDescent="0.25">
      <c r="A20" s="431"/>
      <c r="B20" s="422"/>
      <c r="C20" s="422"/>
      <c r="D20" s="422"/>
      <c r="E20" s="422"/>
      <c r="F20" s="422"/>
      <c r="G20" s="422"/>
      <c r="H20" s="418"/>
      <c r="I20" s="418"/>
      <c r="J20" s="418"/>
      <c r="K20" s="432"/>
      <c r="L20" s="432"/>
      <c r="M20" s="432"/>
      <c r="N20" s="432"/>
      <c r="O20" s="433"/>
      <c r="P20" s="433"/>
      <c r="Q20" s="433"/>
      <c r="R20" s="433"/>
      <c r="S20" s="433"/>
      <c r="T20" s="433"/>
      <c r="U20" s="433"/>
      <c r="V20" s="433"/>
      <c r="W20" s="433"/>
      <c r="X20" s="433"/>
      <c r="Y20" s="433"/>
    </row>
    <row r="21" spans="1:25" ht="15.75" x14ac:dyDescent="0.25">
      <c r="A21" s="744" t="s">
        <v>563</v>
      </c>
      <c r="B21" s="744"/>
      <c r="C21" s="744"/>
      <c r="D21" s="744"/>
      <c r="E21" s="744"/>
      <c r="F21" s="744"/>
      <c r="G21" s="744"/>
      <c r="H21" s="744"/>
      <c r="I21" s="744"/>
      <c r="J21" s="744"/>
      <c r="K21" s="744"/>
      <c r="L21" s="744"/>
      <c r="M21" s="744"/>
      <c r="N21" s="744"/>
      <c r="O21" s="744"/>
      <c r="P21" s="744"/>
      <c r="Q21" s="744"/>
      <c r="R21" s="744"/>
      <c r="S21" s="744"/>
      <c r="T21" s="744"/>
      <c r="U21" s="744"/>
      <c r="V21" s="744"/>
      <c r="W21" s="744"/>
      <c r="X21" s="744"/>
      <c r="Y21" s="744"/>
    </row>
    <row r="22" spans="1:25" x14ac:dyDescent="0.25">
      <c r="A22" s="434"/>
      <c r="B22" s="435"/>
      <c r="C22" s="745" t="s">
        <v>564</v>
      </c>
      <c r="D22" s="745"/>
      <c r="E22" s="745"/>
      <c r="F22" s="745"/>
      <c r="G22" s="745"/>
      <c r="H22" s="745"/>
      <c r="I22" s="745"/>
      <c r="J22" s="745"/>
      <c r="K22" s="745"/>
      <c r="L22" s="746" t="s">
        <v>565</v>
      </c>
      <c r="M22" s="746"/>
      <c r="N22" s="746"/>
      <c r="O22" s="746"/>
      <c r="P22" s="746"/>
      <c r="Q22" s="746"/>
      <c r="R22" s="746"/>
      <c r="S22" s="745" t="s">
        <v>566</v>
      </c>
      <c r="T22" s="745"/>
      <c r="U22" s="745"/>
      <c r="V22" s="745"/>
      <c r="W22" s="745"/>
      <c r="X22" s="745"/>
      <c r="Y22" s="745"/>
    </row>
    <row r="23" spans="1:25" ht="22.5" customHeight="1" x14ac:dyDescent="0.25">
      <c r="A23" s="747" t="s">
        <v>567</v>
      </c>
      <c r="B23" s="747"/>
      <c r="C23" s="742" t="s">
        <v>625</v>
      </c>
      <c r="D23" s="742"/>
      <c r="E23" s="742"/>
      <c r="F23" s="742"/>
      <c r="G23" s="742"/>
      <c r="H23" s="742"/>
      <c r="I23" s="742"/>
      <c r="J23" s="742"/>
      <c r="K23" s="742"/>
      <c r="L23" s="748" t="s">
        <v>626</v>
      </c>
      <c r="M23" s="748"/>
      <c r="N23" s="748"/>
      <c r="O23" s="748"/>
      <c r="P23" s="748"/>
      <c r="Q23" s="748"/>
      <c r="R23" s="748"/>
      <c r="S23" s="742" t="s">
        <v>627</v>
      </c>
      <c r="T23" s="742"/>
      <c r="U23" s="742"/>
      <c r="V23" s="742"/>
      <c r="W23" s="742"/>
      <c r="X23" s="742"/>
      <c r="Y23" s="742"/>
    </row>
    <row r="24" spans="1:25" ht="69" customHeight="1" x14ac:dyDescent="0.25">
      <c r="A24" s="743" t="s">
        <v>568</v>
      </c>
      <c r="B24" s="743"/>
      <c r="C24" s="742" t="s">
        <v>628</v>
      </c>
      <c r="D24" s="742"/>
      <c r="E24" s="742"/>
      <c r="F24" s="742"/>
      <c r="G24" s="742"/>
      <c r="H24" s="742"/>
      <c r="I24" s="742"/>
      <c r="J24" s="742"/>
      <c r="K24" s="742"/>
      <c r="L24" s="742" t="s">
        <v>629</v>
      </c>
      <c r="M24" s="742"/>
      <c r="N24" s="742"/>
      <c r="O24" s="742"/>
      <c r="P24" s="742"/>
      <c r="Q24" s="742"/>
      <c r="R24" s="742"/>
      <c r="S24" s="742" t="s">
        <v>630</v>
      </c>
      <c r="T24" s="742"/>
      <c r="U24" s="742"/>
      <c r="V24" s="742"/>
      <c r="W24" s="742"/>
      <c r="X24" s="742"/>
      <c r="Y24" s="742"/>
    </row>
    <row r="25" spans="1:25" ht="80.25" customHeight="1" x14ac:dyDescent="0.25">
      <c r="A25" s="741" t="s">
        <v>569</v>
      </c>
      <c r="B25" s="741"/>
      <c r="C25" s="742" t="s">
        <v>631</v>
      </c>
      <c r="D25" s="742"/>
      <c r="E25" s="742"/>
      <c r="F25" s="742"/>
      <c r="G25" s="742"/>
      <c r="H25" s="742"/>
      <c r="I25" s="742"/>
      <c r="J25" s="742"/>
      <c r="K25" s="742"/>
      <c r="L25" s="742" t="s">
        <v>632</v>
      </c>
      <c r="M25" s="742"/>
      <c r="N25" s="742"/>
      <c r="O25" s="742"/>
      <c r="P25" s="742"/>
      <c r="Q25" s="742"/>
      <c r="R25" s="742"/>
      <c r="S25" s="742" t="s">
        <v>633</v>
      </c>
      <c r="T25" s="742"/>
      <c r="U25" s="742"/>
      <c r="V25" s="742"/>
      <c r="W25" s="742"/>
      <c r="X25" s="742"/>
      <c r="Y25" s="742"/>
    </row>
    <row r="26" spans="1:25" ht="49.5" customHeight="1" x14ac:dyDescent="0.25">
      <c r="A26" s="741" t="s">
        <v>570</v>
      </c>
      <c r="B26" s="741"/>
      <c r="C26" s="742" t="s">
        <v>634</v>
      </c>
      <c r="D26" s="742"/>
      <c r="E26" s="742"/>
      <c r="F26" s="742"/>
      <c r="G26" s="742"/>
      <c r="H26" s="742"/>
      <c r="I26" s="742"/>
      <c r="J26" s="742"/>
      <c r="K26" s="742"/>
      <c r="L26" s="742" t="s">
        <v>635</v>
      </c>
      <c r="M26" s="742"/>
      <c r="N26" s="742"/>
      <c r="O26" s="742"/>
      <c r="P26" s="742"/>
      <c r="Q26" s="742"/>
      <c r="R26" s="742"/>
      <c r="S26" s="742" t="s">
        <v>636</v>
      </c>
      <c r="T26" s="742"/>
      <c r="U26" s="742"/>
      <c r="V26" s="742"/>
      <c r="W26" s="742"/>
      <c r="X26" s="742"/>
      <c r="Y26" s="742"/>
    </row>
    <row r="27" spans="1:25" ht="50.25" customHeight="1" x14ac:dyDescent="0.25">
      <c r="A27" s="743" t="s">
        <v>571</v>
      </c>
      <c r="B27" s="743"/>
      <c r="C27" s="742" t="s">
        <v>637</v>
      </c>
      <c r="D27" s="742"/>
      <c r="E27" s="742"/>
      <c r="F27" s="742"/>
      <c r="G27" s="742"/>
      <c r="H27" s="742"/>
      <c r="I27" s="742"/>
      <c r="J27" s="742"/>
      <c r="K27" s="742"/>
      <c r="L27" s="742" t="s">
        <v>638</v>
      </c>
      <c r="M27" s="742"/>
      <c r="N27" s="742"/>
      <c r="O27" s="742"/>
      <c r="P27" s="742"/>
      <c r="Q27" s="742"/>
      <c r="R27" s="742"/>
      <c r="S27" s="742" t="s">
        <v>639</v>
      </c>
      <c r="T27" s="742"/>
      <c r="U27" s="742"/>
      <c r="V27" s="742"/>
      <c r="W27" s="742"/>
      <c r="X27" s="742"/>
      <c r="Y27" s="742"/>
    </row>
  </sheetData>
  <mergeCells count="56">
    <mergeCell ref="A1:A2"/>
    <mergeCell ref="B2:M2"/>
    <mergeCell ref="B4:J4"/>
    <mergeCell ref="L4:Q4"/>
    <mergeCell ref="R4:Y4"/>
    <mergeCell ref="L5:Q5"/>
    <mergeCell ref="R5:Y5"/>
    <mergeCell ref="B6:J6"/>
    <mergeCell ref="L6:Q6"/>
    <mergeCell ref="R6:Y6"/>
    <mergeCell ref="L7:Q7"/>
    <mergeCell ref="R7:Y7"/>
    <mergeCell ref="B8:J8"/>
    <mergeCell ref="L8:Q8"/>
    <mergeCell ref="R8:Y8"/>
    <mergeCell ref="L9:Q9"/>
    <mergeCell ref="R9:Y9"/>
    <mergeCell ref="B10:J10"/>
    <mergeCell ref="L10:Q10"/>
    <mergeCell ref="R10:Y10"/>
    <mergeCell ref="B11:J11"/>
    <mergeCell ref="L11:Q11"/>
    <mergeCell ref="R11:Y11"/>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269</TotalTime>
  <Application>Microsoft Excel</Application>
  <DocSecurity>0</DocSecurity>
  <ScaleCrop>false</ScaleCrop>
  <HeadingPairs>
    <vt:vector size="4" baseType="variant">
      <vt:variant>
        <vt:lpstr>Feuilles de calcul</vt:lpstr>
      </vt:variant>
      <vt:variant>
        <vt:i4>52</vt:i4>
      </vt:variant>
      <vt:variant>
        <vt:lpstr>Plages nommées</vt:lpstr>
      </vt:variant>
      <vt:variant>
        <vt:i4>2</vt:i4>
      </vt:variant>
    </vt:vector>
  </HeadingPairs>
  <TitlesOfParts>
    <vt:vector size="54" baseType="lpstr">
      <vt:lpstr>Contexte de l'enseignement</vt:lpstr>
      <vt:lpstr>Notice</vt:lpstr>
      <vt:lpstr>Programme</vt:lpstr>
      <vt:lpstr>Problématiques_compétences</vt:lpstr>
      <vt:lpstr>Progression_Cycle4</vt:lpstr>
      <vt:lpstr>Générateur de séquences</vt:lpstr>
      <vt:lpstr>P1_1</vt:lpstr>
      <vt:lpstr>P1_3</vt:lpstr>
      <vt:lpstr>P1_7</vt:lpstr>
      <vt:lpstr>P1_8</vt:lpstr>
      <vt:lpstr>P1_9</vt:lpstr>
      <vt:lpstr>P1_10</vt:lpstr>
      <vt:lpstr>P2_1</vt:lpstr>
      <vt:lpstr>P2_2</vt:lpstr>
      <vt:lpstr>P2_3</vt:lpstr>
      <vt:lpstr>P2_4</vt:lpstr>
      <vt:lpstr>P3_3</vt:lpstr>
      <vt:lpstr>P3_5</vt:lpstr>
      <vt:lpstr>P4_3</vt:lpstr>
      <vt:lpstr>P4_5</vt:lpstr>
      <vt:lpstr>P5_2</vt:lpstr>
      <vt:lpstr>P5_4</vt:lpstr>
      <vt:lpstr>P5_7</vt:lpstr>
      <vt:lpstr>P6_4</vt:lpstr>
      <vt:lpstr>P6_5</vt:lpstr>
      <vt:lpstr>P7_1</vt:lpstr>
      <vt:lpstr>P7_2</vt:lpstr>
      <vt:lpstr>P7_3</vt:lpstr>
      <vt:lpstr>P7_4</vt:lpstr>
      <vt:lpstr>P7_5</vt:lpstr>
      <vt:lpstr>P7_6</vt:lpstr>
      <vt:lpstr>P7_7</vt:lpstr>
      <vt:lpstr>P7_8</vt:lpstr>
      <vt:lpstr>P7_9</vt:lpstr>
      <vt:lpstr>P7_10</vt:lpstr>
      <vt:lpstr>P7_11</vt:lpstr>
      <vt:lpstr>P7_12</vt:lpstr>
      <vt:lpstr>P8_3</vt:lpstr>
      <vt:lpstr>P8_4</vt:lpstr>
      <vt:lpstr>P8_5</vt:lpstr>
      <vt:lpstr>P9_1</vt:lpstr>
      <vt:lpstr>P9_1_1</vt:lpstr>
      <vt:lpstr>P9_1_2</vt:lpstr>
      <vt:lpstr>P9_4</vt:lpstr>
      <vt:lpstr>P9_4_1</vt:lpstr>
      <vt:lpstr>P9_4_2</vt:lpstr>
      <vt:lpstr>P9_4_3</vt:lpstr>
      <vt:lpstr>P9_5</vt:lpstr>
      <vt:lpstr>P9_6</vt:lpstr>
      <vt:lpstr>P11_1</vt:lpstr>
      <vt:lpstr>P11_4</vt:lpstr>
      <vt:lpstr>P11_5</vt:lpstr>
      <vt:lpstr>P7_12!Zone_d_impression</vt:lpstr>
      <vt:lpstr>Programme!Zone_d_impression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pclaunay</dc:creator>
  <dc:description/>
  <cp:lastModifiedBy>francois ducamps</cp:lastModifiedBy>
  <cp:revision>45</cp:revision>
  <cp:lastPrinted>2017-03-07T09:57:45Z</cp:lastPrinted>
  <dcterms:created xsi:type="dcterms:W3CDTF">2015-11-08T10:15:20Z</dcterms:created>
  <dcterms:modified xsi:type="dcterms:W3CDTF">2017-03-25T16:36:44Z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